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ypothèses" sheetId="1" state="visible" r:id="rId3"/>
    <sheet name="Prévisionnel An 1" sheetId="2" state="visible" r:id="rId4"/>
    <sheet name="Prévisionnel 3 ans" sheetId="3" state="visible" r:id="rId5"/>
    <sheet name="Plan de financement" sheetId="4" state="visible" r:id="rId6"/>
    <sheet name="Seuil de rentabilité" sheetId="5" state="visible" r:id="rId7"/>
    <sheet name="Sources &amp; Avertissements" sheetId="6" state="visible" r:id="rId8"/>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B5" authorId="0">
      <text>
        <r>
          <rPr>
            <sz val="10"/>
            <rFont val="Arial"/>
            <family val="2"/>
          </rPr>
          <t xml:space="preserve">Mobile pur / Hybride / Centre fixe / Franchise</t>
        </r>
      </text>
    </comment>
    <comment ref="B6" authorId="0">
      <text>
        <r>
          <rPr>
            <sz val="10"/>
            <rFont val="Arial"/>
            <family val="2"/>
          </rPr>
          <t xml:space="preserve">Micro-entreprise / EURL / SASU / SAS</t>
        </r>
      </text>
    </comment>
    <comment ref="B7" authorId="0">
      <text>
        <r>
          <rPr>
            <sz val="10"/>
            <rFont val="Arial"/>
            <family val="2"/>
          </rPr>
          <t xml:space="preserve">🟢 URSSAF 2024 — 22% pour prestations de services en micro</t>
        </r>
      </text>
    </comment>
    <comment ref="B8" authorId="0">
      <text>
        <r>
          <rPr>
            <sz val="10"/>
            <rFont val="Arial"/>
            <family val="2"/>
          </rPr>
          <t xml:space="preserve">🟢 Bofip — taux normal 20%</t>
        </r>
      </text>
    </comment>
    <comment ref="B9" authorId="0">
      <text>
        <r>
          <rPr>
            <sz val="10"/>
            <rFont val="Arial"/>
            <family val="2"/>
          </rPr>
          <t xml:space="preserve">🟢 Légifrance / Bofip — seuil 2024 prestations de services</t>
        </r>
      </text>
    </comment>
    <comment ref="B13" authorId="0">
      <text>
        <r>
          <rPr>
            <sz val="10"/>
            <rFont val="Arial"/>
            <family val="2"/>
          </rPr>
          <t xml:space="preserve">Observé entre 80-200 € selon positionnement [🟠]</t>
        </r>
      </text>
    </comment>
    <comment ref="B14" authorId="0">
      <text>
        <r>
          <rPr>
            <sz val="10"/>
            <rFont val="Arial"/>
            <family val="2"/>
          </rPr>
          <t xml:space="preserve">Estimé 60-120 €/semaine selon accord [🟠]</t>
        </r>
      </text>
    </comment>
    <comment ref="B15" authorId="0">
      <text>
        <r>
          <rPr>
            <sz val="10"/>
            <rFont val="Arial"/>
            <family val="2"/>
          </rPr>
          <t xml:space="preserve">Estimé 150-500 € selon état du véhicule [🟠]</t>
        </r>
      </text>
    </comment>
    <comment ref="B16" authorId="0">
      <text>
        <r>
          <rPr>
            <sz val="10"/>
            <rFont val="Arial"/>
            <family val="2"/>
          </rPr>
          <t xml:space="preserve">Variable selon prestation (polissage, céramique) [🟠]</t>
        </r>
      </text>
    </comment>
    <comment ref="B19" authorId="0">
      <text>
        <r>
          <rPr>
            <sz val="10"/>
            <rFont val="Arial"/>
            <family val="2"/>
          </rPr>
          <t xml:space="preserve">Part du CA générée par les particuliers</t>
        </r>
      </text>
    </comment>
    <comment ref="B20" authorId="0">
      <text>
        <r>
          <rPr>
            <sz val="10"/>
            <rFont val="Arial"/>
            <family val="2"/>
          </rPr>
          <t xml:space="preserve">Part du CA en contrats professionnels réguliers</t>
        </r>
      </text>
    </comment>
    <comment ref="B21" authorId="0">
      <text>
        <r>
          <rPr>
            <sz val="10"/>
            <rFont val="Arial"/>
            <family val="2"/>
          </rPr>
          <t xml:space="preserve">Part du CA en préparation véhicules d'occasion</t>
        </r>
      </text>
    </comment>
    <comment ref="B22" authorId="0">
      <text>
        <r>
          <rPr>
            <sz val="10"/>
            <rFont val="Arial"/>
            <family val="2"/>
          </rPr>
          <t xml:space="preserve">Part du CA en prestations haut de gamme</t>
        </r>
      </text>
    </comment>
    <comment ref="B26" authorId="0">
      <text>
        <r>
          <rPr>
            <sz val="10"/>
            <rFont val="Arial"/>
            <family val="2"/>
          </rPr>
          <t xml:space="preserve">🟠 Estimé 150-300 €/mois selon contrats</t>
        </r>
      </text>
    </comment>
    <comment ref="B27" authorId="0">
      <text>
        <r>
          <rPr>
            <sz val="10"/>
            <rFont val="Arial"/>
            <family val="2"/>
          </rPr>
          <t xml:space="preserve">🟠 Estimé 200-500 €/mois selon financement</t>
        </r>
      </text>
    </comment>
    <comment ref="B28" authorId="0">
      <text>
        <r>
          <rPr>
            <sz val="10"/>
            <rFont val="Arial"/>
            <family val="2"/>
          </rPr>
          <t xml:space="preserve">🟠 Estimé 100-250 €/mois</t>
        </r>
      </text>
    </comment>
    <comment ref="B29" authorId="0">
      <text>
        <r>
          <rPr>
            <sz val="10"/>
            <rFont val="Arial"/>
            <family val="2"/>
          </rPr>
          <t xml:space="preserve">🟠 Estimé 50-120 €/mois</t>
        </r>
      </text>
    </comment>
    <comment ref="B30" authorId="0">
      <text>
        <r>
          <rPr>
            <sz val="10"/>
            <rFont val="Arial"/>
            <family val="2"/>
          </rPr>
          <t xml:space="preserve">🟠 Optionnel au démarrage — 0-300 €/mois</t>
        </r>
      </text>
    </comment>
    <comment ref="B31" authorId="0">
      <text>
        <r>
          <rPr>
            <sz val="10"/>
            <rFont val="Arial"/>
            <family val="2"/>
          </rPr>
          <t xml:space="preserve">🟠 0-150 €/mois — optionnel en micro-entreprise</t>
        </r>
      </text>
    </comment>
    <comment ref="B32" authorId="0">
      <text>
        <r>
          <rPr>
            <sz val="10"/>
            <rFont val="Arial"/>
            <family val="2"/>
          </rPr>
          <t xml:space="preserve">🟠 Divers à compléter</t>
        </r>
      </text>
    </comment>
    <comment ref="B36" authorId="0">
      <text>
        <r>
          <rPr>
            <sz val="10"/>
            <rFont val="Arial"/>
            <family val="2"/>
          </rPr>
          <t xml:space="preserve">🟠 Estimé 8-15% du CA</t>
        </r>
      </text>
    </comment>
    <comment ref="B37" authorId="0">
      <text>
        <r>
          <rPr>
            <sz val="10"/>
            <rFont val="Arial"/>
            <family val="2"/>
          </rPr>
          <t xml:space="preserve">🟠 Estimé 5-10% du CA</t>
        </r>
      </text>
    </comment>
    <comment ref="B41" authorId="0">
      <text>
        <r>
          <rPr>
            <sz val="10"/>
            <rFont val="Arial"/>
            <family val="2"/>
          </rPr>
          <t xml:space="preserve">🟠 Hypothèse de montée en puissance année 2</t>
        </r>
      </text>
    </comment>
    <comment ref="B42" authorId="0">
      <text>
        <r>
          <rPr>
            <sz val="10"/>
            <rFont val="Arial"/>
            <family val="2"/>
          </rPr>
          <t xml:space="preserve">🟠 Hypothèse de stabilisation année 3</t>
        </r>
      </text>
    </comment>
    <comment ref="B43" authorId="0">
      <text>
        <r>
          <rPr>
            <sz val="10"/>
            <rFont val="Arial"/>
            <family val="2"/>
          </rPr>
          <t xml:space="preserve">🟠 Observation sectorielle — à adapter selon B2B</t>
        </r>
      </text>
    </comment>
    <comment ref="B44" authorId="0">
      <text>
        <r>
          <rPr>
            <sz val="10"/>
            <rFont val="Arial"/>
            <family val="2"/>
          </rPr>
          <t xml:space="preserve">🟠 Pic de demande printemps observé sectoriellement</t>
        </r>
      </text>
    </comment>
    <comment ref="B45" authorId="0">
      <text>
        <r>
          <rPr>
            <sz val="10"/>
            <rFont val="Arial"/>
            <family val="2"/>
          </rPr>
          <t xml:space="preserve">🟠 Activité soutenue mais moins marquée</t>
        </r>
      </text>
    </comment>
    <comment ref="B46" authorId="0">
      <text>
        <r>
          <rPr>
            <sz val="10"/>
            <rFont val="Arial"/>
            <family val="2"/>
          </rPr>
          <t xml:space="preserve">🟠 Activité légèrement en dessous de la moyenne</t>
        </r>
      </text>
    </comment>
  </commentList>
</comments>
</file>

<file path=xl/sharedStrings.xml><?xml version="1.0" encoding="utf-8"?>
<sst xmlns="http://schemas.openxmlformats.org/spreadsheetml/2006/main" count="350" uniqueCount="317">
  <si>
    <t xml:space="preserve">KIT SECTORIEL — LAVAGE AUTOMOBILE &amp; DETAILING | PlanVente.fr — Hypothèses</t>
  </si>
  <si>
    <t xml:space="preserve">🟠 Toutes les cellules bleues sont des hypothèses modifiables. Les formules (noir) se recalculent automatiquement. Source : estimations sectorielles — à valider avec un expert-comptable.</t>
  </si>
  <si>
    <t xml:space="preserve">A — ACTIVITÉ ET MODÈLE</t>
  </si>
  <si>
    <t xml:space="preserve">Modèle d'activité choisi</t>
  </si>
  <si>
    <t xml:space="preserve">Mobile pur</t>
  </si>
  <si>
    <t xml:space="preserve">Mobile pur / Hybride / Centre fixe / Franchise</t>
  </si>
  <si>
    <t xml:space="preserve">Statut juridique</t>
  </si>
  <si>
    <t xml:space="preserve">Micro-entreprise</t>
  </si>
  <si>
    <t xml:space="preserve">Micro-entreprise / EURL / SASU / SAS</t>
  </si>
  <si>
    <t xml:space="preserve">Taux de cotisations sociales</t>
  </si>
  <si>
    <t xml:space="preserve">🟢 URSSAF 2024 — 22% pour prestations de services en micro</t>
  </si>
  <si>
    <t xml:space="preserve">Taux TVA applicable</t>
  </si>
  <si>
    <t xml:space="preserve">🟢 Bofip — taux normal 20%</t>
  </si>
  <si>
    <t xml:space="preserve">Franchise en base de TVA (seuil)</t>
  </si>
  <si>
    <t xml:space="preserve">🟢 Légifrance / Bofip — seuil 2024 prestations de services</t>
  </si>
  <si>
    <t xml:space="preserve">Année de démarrage</t>
  </si>
  <si>
    <t xml:space="preserve">B — TARIFICATION (🟠 Estimations sectorielles)</t>
  </si>
  <si>
    <t xml:space="preserve">Panier moyen B2C — Lavage complet (€)</t>
  </si>
  <si>
    <t xml:space="preserve">Observé entre 80-200 € selon positionnement [🟠]</t>
  </si>
  <si>
    <t xml:space="preserve">Panier moyen B2B — Pack VTC / mensuel (€)</t>
  </si>
  <si>
    <t xml:space="preserve">Estimé 60-120 €/semaine selon accord [🟠]</t>
  </si>
  <si>
    <t xml:space="preserve">Panier moyen B2B — Préparation VO (€)</t>
  </si>
  <si>
    <t xml:space="preserve">Estimé 150-500 € selon état du véhicule [🟠]</t>
  </si>
  <si>
    <t xml:space="preserve">Panier moyen Detailing premium (€)</t>
  </si>
  <si>
    <t xml:space="preserve">Variable selon prestation (polissage, céramique) [🟠]</t>
  </si>
  <si>
    <t xml:space="preserve">C — MIX DE PRESTATIONS (% du CA) — Total doit = 100%</t>
  </si>
  <si>
    <t xml:space="preserve">% Lavage complet B2C</t>
  </si>
  <si>
    <t xml:space="preserve">Part du CA générée par les particuliers</t>
  </si>
  <si>
    <t xml:space="preserve">% Packs VTC / B2B récurrent</t>
  </si>
  <si>
    <t xml:space="preserve">Part du CA en contrats professionnels réguliers</t>
  </si>
  <si>
    <t xml:space="preserve">% Préparation VO / garages</t>
  </si>
  <si>
    <t xml:space="preserve">Part du CA en préparation véhicules d'occasion</t>
  </si>
  <si>
    <t xml:space="preserve">% Detailing premium</t>
  </si>
  <si>
    <t xml:space="preserve">Part du CA en prestations haut de gamme</t>
  </si>
  <si>
    <t xml:space="preserve">→ Contrôle total mix (doit = 100%)</t>
  </si>
  <si>
    <t xml:space="preserve">Si ≠ 100%, ajuster les % ci-dessus</t>
  </si>
  <si>
    <t xml:space="preserve">D — CHARGES FIXES MENSUELLES ESTIMÉES (🟠)</t>
  </si>
  <si>
    <t xml:space="preserve">    Assurances (RC Pro + véhicule)</t>
  </si>
  <si>
    <t xml:space="preserve">🟠 Estimé 150-300 €/mois selon contrats</t>
  </si>
  <si>
    <t xml:space="preserve">    Amortissement véhicule aménagé</t>
  </si>
  <si>
    <t xml:space="preserve">🟠 Estimé 200-500 €/mois selon financement</t>
  </si>
  <si>
    <t xml:space="preserve">    Amortissement matériel (aspirateur, polisseuse…)</t>
  </si>
  <si>
    <t xml:space="preserve">🟠 Estimé 100-250 €/mois</t>
  </si>
  <si>
    <t xml:space="preserve">    Abonnements (logiciel réservation, CRM, téléphonie)</t>
  </si>
  <si>
    <t xml:space="preserve">🟠 Estimé 50-120 €/mois</t>
  </si>
  <si>
    <t xml:space="preserve">    Communication (publicité Meta, Google)</t>
  </si>
  <si>
    <t xml:space="preserve">🟠 Optionnel au démarrage — 0-300 €/mois</t>
  </si>
  <si>
    <t xml:space="preserve">    Expert-comptable (optionnel en micro)</t>
  </si>
  <si>
    <t xml:space="preserve">🟠 0-150 €/mois — optionnel en micro-entreprise</t>
  </si>
  <si>
    <t xml:space="preserve">    Autres charges fixes</t>
  </si>
  <si>
    <t xml:space="preserve">🟠 Divers à compléter</t>
  </si>
  <si>
    <t xml:space="preserve">TOTAL charges fixes mensuelles</t>
  </si>
  <si>
    <t xml:space="preserve">Base de calcul utilisée dans le prévisionnel</t>
  </si>
  <si>
    <t xml:space="preserve">E — CHARGES VARIABLES (% du CA) — (🟠)</t>
  </si>
  <si>
    <t xml:space="preserve">    Produits consommables (shampooings, cires, microfibres)</t>
  </si>
  <si>
    <t xml:space="preserve">🟠 Estimé 8-15% du CA</t>
  </si>
  <si>
    <t xml:space="preserve">    Carburant et frais de déplacement</t>
  </si>
  <si>
    <t xml:space="preserve">🟠 Estimé 5-10% du CA</t>
  </si>
  <si>
    <t xml:space="preserve">TOTAL charges variables hors cotisations (% CA)</t>
  </si>
  <si>
    <t xml:space="preserve">Cotisations sociales ajoutées séparément (B6)</t>
  </si>
  <si>
    <t xml:space="preserve">F — CROISSANCE ET SAISONNALITÉ</t>
  </si>
  <si>
    <t xml:space="preserve">    Taux de croissance CA An 2 vs An 1</t>
  </si>
  <si>
    <t xml:space="preserve">🟠 Hypothèse de montée en puissance année 2</t>
  </si>
  <si>
    <t xml:space="preserve">    Taux de croissance CA An 3 vs An 2</t>
  </si>
  <si>
    <t xml:space="preserve">🟠 Hypothèse de stabilisation année 3</t>
  </si>
  <si>
    <t xml:space="preserve">    Coefficient saisonnalité hiver (déc-fév) vs moyenne</t>
  </si>
  <si>
    <t xml:space="preserve">🟠 Observation sectorielle — à adapter selon B2B</t>
  </si>
  <si>
    <t xml:space="preserve">    Coefficient saisonnalité printemps (mars-mai) vs moy.</t>
  </si>
  <si>
    <t xml:space="preserve">🟠 Pic de demande printemps observé sectoriellement</t>
  </si>
  <si>
    <t xml:space="preserve">    Coefficient saisonnalité été (juin-août) vs moyenne</t>
  </si>
  <si>
    <t xml:space="preserve">🟠 Activité soutenue mais moins marquée</t>
  </si>
  <si>
    <t xml:space="preserve">    Coefficient saisonnalité automne (sept-nov) vs moy.</t>
  </si>
  <si>
    <t xml:space="preserve">🟠 Activité légèrement en dessous de la moyenne</t>
  </si>
  <si>
    <t xml:space="preserve">LÉGENDE DES COULEURS</t>
  </si>
  <si>
    <t xml:space="preserve">🔵 Texte bleu</t>
  </si>
  <si>
    <t xml:space="preserve">Hypothèse modifiable par l'utilisateur</t>
  </si>
  <si>
    <t xml:space="preserve">⚫ Texte noir</t>
  </si>
  <si>
    <t xml:space="preserve">Formule calculée automatiquement — ne pas modifier</t>
  </si>
  <si>
    <t xml:space="preserve">🟢 Texte vert</t>
  </si>
  <si>
    <t xml:space="preserve">Lien vers une autre feuille du classeur</t>
  </si>
  <si>
    <t xml:space="preserve">🟠 Estimé</t>
  </si>
  <si>
    <t xml:space="preserve">Donnée sectorielle non vérifiée officiellement</t>
  </si>
  <si>
    <t xml:space="preserve">🟢 Vérifié</t>
  </si>
  <si>
    <t xml:space="preserve">Source officielle (URSSAF, Légifrance, SDES, Bofip)</t>
  </si>
  <si>
    <t xml:space="preserve">🔴 À vérifier</t>
  </si>
  <si>
    <t xml:space="preserve">Dépend de votre profil — consultez un expert</t>
  </si>
  <si>
    <t xml:space="preserve">PRÉVISIONNEL AN 1 — Lavage Automobile &amp; Detailing | PlanVente.fr</t>
  </si>
  <si>
    <t xml:space="preserve">🔴 Ces projections sont des estimations sectorielles [🟠]. PlanVente ne garantit aucun résultat financier. À valider impérativement avec un expert-comptable selon votre situation réelle.</t>
  </si>
  <si>
    <t xml:space="preserve">INDICATEUR</t>
  </si>
  <si>
    <t xml:space="preserve">Jan</t>
  </si>
  <si>
    <t xml:space="preserve">Fév</t>
  </si>
  <si>
    <t xml:space="preserve">Mar</t>
  </si>
  <si>
    <t xml:space="preserve">Avr</t>
  </si>
  <si>
    <t xml:space="preserve">Mai</t>
  </si>
  <si>
    <t xml:space="preserve">Jun</t>
  </si>
  <si>
    <t xml:space="preserve">Jul</t>
  </si>
  <si>
    <t xml:space="preserve">Aoû</t>
  </si>
  <si>
    <t xml:space="preserve">Sep</t>
  </si>
  <si>
    <t xml:space="preserve">Oct</t>
  </si>
  <si>
    <t xml:space="preserve">Nov</t>
  </si>
  <si>
    <t xml:space="preserve">Déc</t>
  </si>
  <si>
    <t xml:space="preserve">TOTAL An 1</t>
  </si>
  <si>
    <t xml:space="preserve">Moy. mens.</t>
  </si>
  <si>
    <t xml:space="preserve">% CA</t>
  </si>
  <si>
    <t xml:space="preserve">CA MENSUEL ESTIMÉ — 3 SCÉNARIOS (🟠)</t>
  </si>
  <si>
    <t xml:space="preserve">CA Pessimiste — 1 500 €/mois moy.</t>
  </si>
  <si>
    <t xml:space="preserve">🟠 Démarrage difficile, peu de clients</t>
  </si>
  <si>
    <t xml:space="preserve">CA Réaliste  — 3 000 €/mois moy.</t>
  </si>
  <si>
    <t xml:space="preserve">🟠 Cible principale du prévisionnel</t>
  </si>
  <si>
    <t xml:space="preserve">CA Optimiste — 5 000 €/mois moy.</t>
  </si>
  <si>
    <t xml:space="preserve">🟠 Fort démarrage, B2B rapide</t>
  </si>
  <si>
    <t xml:space="preserve">COMPTE DE RÉSULTAT MENSUEL — SCÉNARIO RÉALISTE (🟠)</t>
  </si>
  <si>
    <t xml:space="preserve">Chiffre d'affaires (CA)</t>
  </si>
  <si>
    <t xml:space="preserve">    Charges variables (hors cotis.) — voir Hypothèses E</t>
  </si>
  <si>
    <t xml:space="preserve">    Cotisations sociales (~22% CA) — 🟢 URSSAF 2024</t>
  </si>
  <si>
    <t xml:space="preserve">Marge après charges variables et cotisations</t>
  </si>
  <si>
    <t xml:space="preserve">    Charges fixes mensuelles — voir Hypothèses D</t>
  </si>
  <si>
    <t xml:space="preserve">Fixe</t>
  </si>
  <si>
    <t xml:space="preserve">RÉSULTAT NET ESTIMÉ (avant IR) 🔴 À valider expert-comptable</t>
  </si>
  <si>
    <t xml:space="preserve">Trésorerie cumulée (après résultat — hors BFR initial)</t>
  </si>
  <si>
    <t xml:space="preserve">Trésorerie cumulée fin décembre</t>
  </si>
  <si>
    <t xml:space="preserve">SEUIL DE RENTABILITÉ — POINT MORT</t>
  </si>
  <si>
    <t xml:space="preserve">Charges fixes mensuelles (depuis Hypothèses)</t>
  </si>
  <si>
    <t xml:space="preserve">montant mensuel à couvrir avec la marge</t>
  </si>
  <si>
    <t xml:space="preserve">Taux de marge sur CA (après charges var. + cotis.)</t>
  </si>
  <si>
    <t xml:space="preserve">SEUIL DE RENTABILITÉ MENSUEL ESTIMÉ</t>
  </si>
  <si>
    <t xml:space="preserve">🟠 Estimation — à vérifier avec un expert-comptable</t>
  </si>
  <si>
    <t xml:space="preserve">Nombre de prestations B2C à ce CA (panier moy. B2C)</t>
  </si>
  <si>
    <t xml:space="preserve">PRÉVISIONNEL 3 ANS — Lavage Automobile &amp; Detailing | PlanVente.fr</t>
  </si>
  <si>
    <t xml:space="preserve">An 1 — Pess.</t>
  </si>
  <si>
    <t xml:space="preserve">An 1 — Réal.</t>
  </si>
  <si>
    <t xml:space="preserve">An 1 — Opt.</t>
  </si>
  <si>
    <t xml:space="preserve">An 2 — Réal.</t>
  </si>
  <si>
    <t xml:space="preserve">An 3 — Réal.</t>
  </si>
  <si>
    <t xml:space="preserve">Hypothèse</t>
  </si>
  <si>
    <t xml:space="preserve">CHIFFRE D'AFFAIRES</t>
  </si>
  <si>
    <t xml:space="preserve">CA mensuel moyen — Pessimiste</t>
  </si>
  <si>
    <t xml:space="preserve">🟠 Hypothèse — modifier dans Hypothèses &gt; F si besoin</t>
  </si>
  <si>
    <t xml:space="preserve">CA mensuel moyen — Réaliste</t>
  </si>
  <si>
    <t xml:space="preserve">CA mensuel moyen — Optimiste</t>
  </si>
  <si>
    <t xml:space="preserve">CA annuel — Pessimiste</t>
  </si>
  <si>
    <t xml:space="preserve">CA mensuel × 12 mois</t>
  </si>
  <si>
    <t xml:space="preserve">CA annuel — Réaliste</t>
  </si>
  <si>
    <t xml:space="preserve">CA annuel — Optimiste</t>
  </si>
  <si>
    <t xml:space="preserve">CHARGES (SCÉNARIO RÉALISTE)</t>
  </si>
  <si>
    <t xml:space="preserve">    Charges fixes annuelles</t>
  </si>
  <si>
    <t xml:space="preserve">Hypothèse : légère hausse An 2-3 (+5% / +10%) 🟠</t>
  </si>
  <si>
    <t xml:space="preserve">    Charges variables (hors cotisations)</t>
  </si>
  <si>
    <t xml:space="preserve">CA mensuel x 12 mois</t>
  </si>
  <si>
    <t xml:space="preserve">RÉSULTATS (SCÉNARIO RÉALISTE — 🔴 estimations à valider)</t>
  </si>
  <si>
    <t xml:space="preserve">RÉSULTAT NET ESTIMÉ (avant IR) 🔴</t>
  </si>
  <si>
    <t xml:space="preserve">🔴 À valider expert-comptable selon statut et foyer fiscal</t>
  </si>
  <si>
    <t xml:space="preserve">Marge nette estimée (% CA)</t>
  </si>
  <si>
    <t xml:space="preserve">RÉCAPITULATIF COMPARATIF — 3 SCÉNARIOS (🟠)</t>
  </si>
  <si>
    <t xml:space="preserve">Scénario</t>
  </si>
  <si>
    <t xml:space="preserve">CA mensuel moy.</t>
  </si>
  <si>
    <t xml:space="preserve">CA annuel</t>
  </si>
  <si>
    <t xml:space="preserve">Charges totales</t>
  </si>
  <si>
    <t xml:space="preserve">Résultat net est.</t>
  </si>
  <si>
    <t xml:space="preserve">Marge nette %</t>
  </si>
  <si>
    <t xml:space="preserve">Fiabilité</t>
  </si>
  <si>
    <t xml:space="preserve">Pessimiste</t>
  </si>
  <si>
    <t xml:space="preserve">🟠 Estimé — non garanti</t>
  </si>
  <si>
    <t xml:space="preserve">Réaliste</t>
  </si>
  <si>
    <t xml:space="preserve">Optimiste</t>
  </si>
  <si>
    <t xml:space="preserve">PLAN DE FINANCEMENT — Lavage Automobile &amp; Detailing | PlanVente.fr</t>
  </si>
  <si>
    <t xml:space="preserve">🔴 À compléter avec un expert-comptable et votre banquier. Les montants marqués 🟠 sont des estimations sectorielles. Les montants en bleu sont modifiables.</t>
  </si>
  <si>
    <t xml:space="preserve">POSTE</t>
  </si>
  <si>
    <t xml:space="preserve">Montant estimé (€)</t>
  </si>
  <si>
    <t xml:space="preserve">Obligatoire ?</t>
  </si>
  <si>
    <t xml:space="preserve">Source / Fiabilité</t>
  </si>
  <si>
    <t xml:space="preserve">A — INVESTISSEMENTS DE DÉMARRAGE (modèle mobile)</t>
  </si>
  <si>
    <t xml:space="preserve">    Véhicule (VL ou fourgon aménagé)</t>
  </si>
  <si>
    <t xml:space="preserve">Obligatoire</t>
  </si>
  <si>
    <t xml:space="preserve">🟠 3 000-20 000 € selon disponibilité</t>
  </si>
  <si>
    <t xml:space="preserve">    Aspirateur eau/poussière professionnel</t>
  </si>
  <si>
    <t xml:space="preserve">🟠 300-800 €</t>
  </si>
  <si>
    <t xml:space="preserve">    Extracteur (shampooing moquettes)</t>
  </si>
  <si>
    <t xml:space="preserve">Recommandé</t>
  </si>
  <si>
    <t xml:space="preserve">🟠 400-1 200 €</t>
  </si>
  <si>
    <t xml:space="preserve">    Polisheuse orbitale</t>
  </si>
  <si>
    <t xml:space="preserve">🟠 300-600 €</t>
  </si>
  <si>
    <t xml:space="preserve">    Produits consommables (stock initial)</t>
  </si>
  <si>
    <t xml:space="preserve">🟠 500-1 500 €</t>
  </si>
  <si>
    <t xml:space="preserve">    Équipements divers (microfibres, brosses, éclairage)</t>
  </si>
  <si>
    <t xml:space="preserve">    Frais de création d'entreprise</t>
  </si>
  <si>
    <t xml:space="preserve">🟢 Gratuit en micro-entreprise — guichet-entreprises.fr</t>
  </si>
  <si>
    <t xml:space="preserve">    Assurances 1ère année (RC Pro + véhicule)</t>
  </si>
  <si>
    <t xml:space="preserve">🟠 700-2 000 € selon contrats</t>
  </si>
  <si>
    <t xml:space="preserve">    Communication initiale (site, cartes, réseaux)</t>
  </si>
  <si>
    <t xml:space="preserve">🟠 200-800 €</t>
  </si>
  <si>
    <t xml:space="preserve">    Fonds de roulement (3 mois de charges fixes)</t>
  </si>
  <si>
    <t xml:space="preserve">Fortement recommandé</t>
  </si>
  <si>
    <t xml:space="preserve">🟠 = Hypothèses D total × 3 (auto-calculé)</t>
  </si>
  <si>
    <t xml:space="preserve">TOTAL INVESTISSEMENTS ESTIMÉS</t>
  </si>
  <si>
    <t xml:space="preserve">🟠 Estimation globale — chiffrez précisément</t>
  </si>
  <si>
    <t xml:space="preserve">B — PLAN DE FINANCEMENT</t>
  </si>
  <si>
    <t xml:space="preserve">    Apport personnel</t>
  </si>
  <si>
    <t xml:space="preserve">🟠 Cible : 30-50% du besoin total</t>
  </si>
  <si>
    <t xml:space="preserve">    Prêt bancaire professionnel</t>
  </si>
  <si>
    <t xml:space="preserve">🔴 À négocier avec votre banquier — dossier requis</t>
  </si>
  <si>
    <t xml:space="preserve">    Prêt d'honneur (Initiative France / Réseau Entreprendre)</t>
  </si>
  <si>
    <t xml:space="preserve">🟢 2 000-50 000 € à 0% — si éligible</t>
  </si>
  <si>
    <t xml:space="preserve">    Microcrédit ADIE</t>
  </si>
  <si>
    <t xml:space="preserve">🟢 Jusqu'à 12 000 € — si accès banque difficile</t>
  </si>
  <si>
    <t xml:space="preserve">    ARCE (si demandeur d'emploi)</t>
  </si>
  <si>
    <t xml:space="preserve">🟢 60% des droits ARE restants en capital — France Travail</t>
  </si>
  <si>
    <t xml:space="preserve">    Aides régionales / locales</t>
  </si>
  <si>
    <t xml:space="preserve">🔴 Variable selon région — à vérifier CCI locale</t>
  </si>
  <si>
    <t xml:space="preserve">TOTAL FINANCEMENT DISPONIBLE</t>
  </si>
  <si>
    <t xml:space="preserve">ÉCART (Financement - Investissements)</t>
  </si>
  <si>
    <t xml:space="preserve">Si négatif : besoin de financement supplémentaire</t>
  </si>
  <si>
    <t xml:space="preserve">C — AIDES ET DISPOSITIFS PRINCIPAUX (🟢 Sources officielles)</t>
  </si>
  <si>
    <t xml:space="preserve">Dispositif</t>
  </si>
  <si>
    <t xml:space="preserve">Conditions principales</t>
  </si>
  <si>
    <t xml:space="preserve">Montant / Où demander</t>
  </si>
  <si>
    <t xml:space="preserve">ACRE — Aide à la Création ou Reprise d'Entreprise</t>
  </si>
  <si>
    <t xml:space="preserve">Demandeur emploi, RSA, -26 ans, etc.</t>
  </si>
  <si>
    <t xml:space="preserve">Exonération partielle cotisations 1ère année — URSSAF au moment inscription</t>
  </si>
  <si>
    <t xml:space="preserve">ARCE — si demandeur d'emploi avec ARE</t>
  </si>
  <si>
    <t xml:space="preserve">Avoir des droits ARE + créer/reprendre une entreprise</t>
  </si>
  <si>
    <t xml:space="preserve">60% des droits restants en capital — France Travail (ex Pôle Emploi)</t>
  </si>
  <si>
    <t xml:space="preserve">Prêt d'honneur Initiative France / Réseau Entreprendre</t>
  </si>
  <si>
    <t xml:space="preserve">Projet sérieux + accompagnement</t>
  </si>
  <si>
    <t xml:space="preserve">2 000-50 000 € à taux zéro — initiativefrance.fr</t>
  </si>
  <si>
    <t xml:space="preserve">Microcrédit ADIE</t>
  </si>
  <si>
    <t xml:space="preserve">Accès difficile aux banques classiques</t>
  </si>
  <si>
    <t xml:space="preserve">Jusqu'à 12 000 € — adie.org</t>
  </si>
  <si>
    <t xml:space="preserve">Aides régionales et locales</t>
  </si>
  <si>
    <t xml:space="preserve">Variable selon conseil régional et département</t>
  </si>
  <si>
    <t xml:space="preserve">À vérifier auprès de votre CCI locale 🔴</t>
  </si>
  <si>
    <t xml:space="preserve">🔴 PlanVente ne garantit pas l'éligibilité à ces dispositifs ni l'obtention d'un financement. Un dossier bancaire complet nécessite un prévisionnel personnalisé — Business Plan Sur-Mesure 299 € → planvente.fr/reservation/</t>
  </si>
  <si>
    <t xml:space="preserve">SEUIL DE RENTABILITÉ — Lavage Automobile &amp; Detailing | PlanVente.fr</t>
  </si>
  <si>
    <t xml:space="preserve">🟠 Calcul basé sur les hypothèses de la feuille Hypothèses. Modifiez les valeurs bleues dans la feuille Hypothèses pour recalculer automatiquement.</t>
  </si>
  <si>
    <t xml:space="preserve">PARAMÈTRE</t>
  </si>
  <si>
    <t xml:space="preserve">VALEUR</t>
  </si>
  <si>
    <t xml:space="preserve">SOURCE / NOTE</t>
  </si>
  <si>
    <t xml:space="preserve">DONNÉES DE BASE (depuis feuille Hypothèses)</t>
  </si>
  <si>
    <t xml:space="preserve">Charges fixes mensuelles</t>
  </si>
  <si>
    <t xml:space="preserve">🟠 Estimé — modifiable dans Hypothèses D</t>
  </si>
  <si>
    <t xml:space="preserve">Charges fixes annuelles</t>
  </si>
  <si>
    <t xml:space="preserve">mensuel x 12</t>
  </si>
  <si>
    <t xml:space="preserve">Taux charges variables hors cotisations (% CA)</t>
  </si>
  <si>
    <t xml:space="preserve">🟠 Estimé — modifiable dans Hypothèses E</t>
  </si>
  <si>
    <t xml:space="preserve">Taux cotisations sociales (% CA)</t>
  </si>
  <si>
    <t xml:space="preserve">🟢 URSSAF 2024 — modifiable dans Hypothèses B</t>
  </si>
  <si>
    <t xml:space="preserve">Taux total charges variables + cotisations</t>
  </si>
  <si>
    <t xml:space="preserve">Somme automatique</t>
  </si>
  <si>
    <t xml:space="preserve">Taux de marge sur coût variable (taux de couverture)</t>
  </si>
  <si>
    <t xml:space="preserve">1 - charges variables totales en %</t>
  </si>
  <si>
    <t xml:space="preserve">CALCUL DU SEUIL DE RENTABILITÉ</t>
  </si>
  <si>
    <t xml:space="preserve">SEUIL DE RENTABILITÉ MENSUEL (CA minimum)</t>
  </si>
  <si>
    <t xml:space="preserve">Seuil de rentabilité annuel</t>
  </si>
  <si>
    <t xml:space="preserve">EN NOMBRE DE PRESTATIONS (par type)</t>
  </si>
  <si>
    <t xml:space="preserve">Type de prestation</t>
  </si>
  <si>
    <t xml:space="preserve">Nb prestations/mois nécessaires</t>
  </si>
  <si>
    <t xml:space="preserve">Source panier moyen</t>
  </si>
  <si>
    <t xml:space="preserve">    Lavage complet B2C uniquement</t>
  </si>
  <si>
    <t xml:space="preserve">Panier B2C = Hypothèses!B10 🟠</t>
  </si>
  <si>
    <t xml:space="preserve">    Pack VTC uniquement</t>
  </si>
  <si>
    <t xml:space="preserve">Panier VTC = Hypothèses!B11 🟠</t>
  </si>
  <si>
    <t xml:space="preserve">    Mix B2C + VTC (60/40)</t>
  </si>
  <si>
    <t xml:space="preserve">Moyenne pondérée des deux paniers 🟠</t>
  </si>
  <si>
    <t xml:space="preserve">    Detailing premium uniquement</t>
  </si>
  <si>
    <t xml:space="preserve">Panier detailing = Hypothèses!B13 🟠</t>
  </si>
  <si>
    <t xml:space="preserve">MARGE DE SÉCURITÉ PAR SCÉNARIO (🟠)</t>
  </si>
  <si>
    <t xml:space="preserve">CA mensuel — Marge de sécurité vs seuil</t>
  </si>
  <si>
    <t xml:space="preserve">Interprétation</t>
  </si>
  <si>
    <t xml:space="preserve">⚠️ En dessous du seuil — déficitaire au démarrage</t>
  </si>
  <si>
    <t xml:space="preserve">🟠 Vérifier selon votre seuil calculé</t>
  </si>
  <si>
    <t xml:space="preserve">✅ Au-dessus du seuil si hypothèses tenues</t>
  </si>
  <si>
    <t xml:space="preserve">🔴 Ce calcul est illustratif. Votre seuil réel dépend de vos charges effectives, de votre statut juridique et de votre panier moyen réel. Ne jamais baser une décision d'investissement sur ces seuls chiffres.</t>
  </si>
  <si>
    <t xml:space="preserve">SOURCES ET AVERTISSEMENTS — Kit Sectoriel Lavage Auto | PlanVente.fr</t>
  </si>
  <si>
    <t xml:space="preserve">LÉGENDE DES PASTILLES DE FIABILITÉ</t>
  </si>
  <si>
    <t xml:space="preserve">Source officielle : INSEE, SDES, Légifrance, URSSAF, Bofip, Service-Public.fr. Source et date obligatoires.</t>
  </si>
  <si>
    <t xml:space="preserve">Source sectorielle privée, presse spécialisée, observation de marché. Ordre de grandeur sérieux mais non garanti.</t>
  </si>
  <si>
    <t xml:space="preserve">Variable selon votre profil, commune ou statut. Expert à consulter avec questions précises.</t>
  </si>
  <si>
    <t xml:space="preserve">SOURCES OFFICIELLES UTILISÉES</t>
  </si>
  <si>
    <t xml:space="preserve">Organisme</t>
  </si>
  <si>
    <t xml:space="preserve">Donnée / Texte</t>
  </si>
  <si>
    <t xml:space="preserve">URL / Référence</t>
  </si>
  <si>
    <t xml:space="preserve">SDES</t>
  </si>
  <si>
    <t xml:space="preserve">Parc VP France : 39,7 M au 1er jan. 2025 et 39,3 M au 1er jan. 2024</t>
  </si>
  <si>
    <t xml:space="preserve">statistiques.developpement-durable.gouv.fr</t>
  </si>
  <si>
    <t xml:space="preserve">Légifrance</t>
  </si>
  <si>
    <t xml:space="preserve">Art. L.216-6 Code Environnement — Rejets substances nuisibles dans les eaux — Sanctions : 75 000 € + 2 ans</t>
  </si>
  <si>
    <t xml:space="preserve">legifrance.gouv.fr</t>
  </si>
  <si>
    <t xml:space="preserve">AIDA INERIS</t>
  </si>
  <si>
    <t xml:space="preserve">Rubrique ICPE 2930 — Ateliers réparation/entretien véhicules à moteur</t>
  </si>
  <si>
    <t xml:space="preserve">aida.ineris.fr/reglementation/2930</t>
  </si>
  <si>
    <t xml:space="preserve">AFNOR</t>
  </si>
  <si>
    <t xml:space="preserve">Normes NF EN 858-1 et NF EN 858-2 — Séparateurs de liquides légers</t>
  </si>
  <si>
    <t xml:space="preserve">boutique.afnor.org</t>
  </si>
  <si>
    <t xml:space="preserve">URSSAF</t>
  </si>
  <si>
    <t xml:space="preserve">Taux cotisations micro-entreprise 2024 : 22% pour prestations de services</t>
  </si>
  <si>
    <t xml:space="preserve">urssaf.fr</t>
  </si>
  <si>
    <t xml:space="preserve">Bofip / CGI</t>
  </si>
  <si>
    <t xml:space="preserve">TVA taux normal 20% — Franchise en base TVA seuil 36 800 € (2024, prestations de services) — Art. 293 B CGI</t>
  </si>
  <si>
    <t xml:space="preserve">impots.gouv.fr / bofip.impots.gouv.fr</t>
  </si>
  <si>
    <t xml:space="preserve">Service-Public.fr</t>
  </si>
  <si>
    <t xml:space="preserve">Création d'entreprise — Professions réglementées — ACRE</t>
  </si>
  <si>
    <t xml:space="preserve">service-public.fr</t>
  </si>
  <si>
    <t xml:space="preserve">Observatoire Cetelem 2023</t>
  </si>
  <si>
    <t xml:space="preserve">Fréquence de lavage : ~6 fois/an par automobiliste (déclaratif) [🟠 source privée]</t>
  </si>
  <si>
    <t xml:space="preserve">observatoirecetelem.com</t>
  </si>
  <si>
    <t xml:space="preserve">AVERTISSEMENTS ET LIMITES</t>
  </si>
  <si>
    <t xml:space="preserve">⚠️</t>
  </si>
  <si>
    <t xml:space="preserve">PlanVente ne garantit aucun résultat financier ni aucun chiffre d'affaires.</t>
  </si>
  <si>
    <t xml:space="preserve">Toutes les données marquées 🟠 sont des estimations sectorielles non vérifiées officiellement.</t>
  </si>
  <si>
    <t xml:space="preserve">Ce fichier Excel est un outil d'aide à la décision — il ne remplace pas les conseils d'un expert-comptable.</t>
  </si>
  <si>
    <t xml:space="preserve">Les chiffres de marché (taille, croissance, nombre d'acteurs) ne disposent pas de source officielle consolidée.</t>
  </si>
  <si>
    <t xml:space="preserve">Les fourchettes tarifaires sont construites à partir d'observations de marché — aucun référentiel national officiel n'existe.</t>
  </si>
  <si>
    <t xml:space="preserve">La réglementation sur les eaux usées et l'ICPE dépend de votre commune et de votre configuration — à vérifier localement.</t>
  </si>
  <si>
    <t xml:space="preserve">Le choix du statut juridique doit être validé avec un expert-comptable selon votre foyer fiscal et vos objectifs.</t>
  </si>
  <si>
    <t xml:space="preserve">PlanVente décline toute responsabilité en cas de décision prise sur la seule base de ce document sans validation professionnelle.</t>
  </si>
  <si>
    <t xml:space="preserve">Pour un prévisionnel personnalisé selon votre ville, vos concurrents locaux et votre budget réel :</t>
  </si>
  <si>
    <t xml:space="preserve">→ Business Plan Sur-Mesure — 299 € — planvente.fr/reservation/</t>
  </si>
</sst>
</file>

<file path=xl/styles.xml><?xml version="1.0" encoding="utf-8"?>
<styleSheet xmlns="http://schemas.openxmlformats.org/spreadsheetml/2006/main">
  <numFmts count="5">
    <numFmt numFmtId="164" formatCode="General"/>
    <numFmt numFmtId="165" formatCode="@"/>
    <numFmt numFmtId="166" formatCode="0.0%;\(0.0%\);\-"/>
    <numFmt numFmtId="167" formatCode="#,##0&quot; €&quot;;\(#,##0&quot; €)&quot;;\-"/>
    <numFmt numFmtId="168" formatCode="#,##0;\(#,##0\);\-"/>
  </numFmts>
  <fonts count="21">
    <font>
      <sz val="11"/>
      <color theme="1"/>
      <name val="Calibri"/>
      <family val="2"/>
      <charset val="1"/>
    </font>
    <font>
      <sz val="10"/>
      <name val="Arial"/>
      <family val="0"/>
    </font>
    <font>
      <sz val="10"/>
      <name val="Arial"/>
      <family val="0"/>
    </font>
    <font>
      <sz val="10"/>
      <name val="Arial"/>
      <family val="0"/>
    </font>
    <font>
      <b val="true"/>
      <sz val="12"/>
      <color rgb="FFFFFFFF"/>
      <name val="Arial"/>
      <family val="0"/>
      <charset val="1"/>
    </font>
    <font>
      <i val="true"/>
      <sz val="9"/>
      <color rgb="FF595959"/>
      <name val="Arial"/>
      <family val="0"/>
      <charset val="1"/>
    </font>
    <font>
      <b val="true"/>
      <sz val="11"/>
      <color rgb="FFFFFFFF"/>
      <name val="Arial"/>
      <family val="0"/>
      <charset val="1"/>
    </font>
    <font>
      <sz val="10"/>
      <color rgb="FF1A1A1A"/>
      <name val="Arial"/>
      <family val="0"/>
      <charset val="1"/>
    </font>
    <font>
      <sz val="10"/>
      <color rgb="FF0000FF"/>
      <name val="Arial"/>
      <family val="0"/>
      <charset val="1"/>
    </font>
    <font>
      <b val="true"/>
      <sz val="10"/>
      <color rgb="FF1A1A1A"/>
      <name val="Arial"/>
      <family val="0"/>
      <charset val="1"/>
    </font>
    <font>
      <b val="true"/>
      <sz val="10"/>
      <color rgb="FF000000"/>
      <name val="Arial"/>
      <family val="0"/>
      <charset val="1"/>
    </font>
    <font>
      <i val="true"/>
      <sz val="9"/>
      <color rgb="FFCC0000"/>
      <name val="Arial"/>
      <family val="0"/>
      <charset val="1"/>
    </font>
    <font>
      <b val="true"/>
      <sz val="11"/>
      <color rgb="FF1A1A1A"/>
      <name val="Arial"/>
      <family val="0"/>
      <charset val="1"/>
    </font>
    <font>
      <sz val="10"/>
      <name val="Arial"/>
      <family val="2"/>
    </font>
    <font>
      <b val="true"/>
      <sz val="10"/>
      <color rgb="FFFFFFFF"/>
      <name val="Arial"/>
      <family val="0"/>
      <charset val="1"/>
    </font>
    <font>
      <sz val="10"/>
      <color rgb="FF000000"/>
      <name val="Arial"/>
      <family val="0"/>
      <charset val="1"/>
    </font>
    <font>
      <sz val="10"/>
      <color rgb="FF595959"/>
      <name val="Arial"/>
      <family val="0"/>
      <charset val="1"/>
    </font>
    <font>
      <b val="true"/>
      <sz val="10"/>
      <color rgb="FF006400"/>
      <name val="Arial"/>
      <family val="0"/>
      <charset val="1"/>
    </font>
    <font>
      <b val="true"/>
      <sz val="9"/>
      <color rgb="FFCC0000"/>
      <name val="Arial"/>
      <family val="0"/>
      <charset val="1"/>
    </font>
    <font>
      <b val="true"/>
      <sz val="11"/>
      <color rgb="FF000000"/>
      <name val="Arial"/>
      <family val="0"/>
      <charset val="1"/>
    </font>
    <font>
      <b val="true"/>
      <sz val="12"/>
      <color rgb="FF0000FF"/>
      <name val="Arial"/>
      <family val="0"/>
      <charset val="1"/>
    </font>
  </fonts>
  <fills count="13">
    <fill>
      <patternFill patternType="none"/>
    </fill>
    <fill>
      <patternFill patternType="gray125"/>
    </fill>
    <fill>
      <patternFill patternType="solid">
        <fgColor rgb="FF1A1A1A"/>
        <bgColor rgb="FF2C2C2C"/>
      </patternFill>
    </fill>
    <fill>
      <patternFill patternType="solid">
        <fgColor rgb="FFFFF8E1"/>
        <bgColor rgb="FFF2F2F2"/>
      </patternFill>
    </fill>
    <fill>
      <patternFill patternType="solid">
        <fgColor rgb="FF2C2C2C"/>
        <bgColor rgb="FF1A1A1A"/>
      </patternFill>
    </fill>
    <fill>
      <patternFill patternType="solid">
        <fgColor rgb="FFFFFFFF"/>
        <bgColor rgb="FFFFF8E1"/>
      </patternFill>
    </fill>
    <fill>
      <patternFill patternType="solid">
        <fgColor rgb="FFEBF3FF"/>
        <bgColor rgb="FFF2F2F2"/>
      </patternFill>
    </fill>
    <fill>
      <patternFill patternType="solid">
        <fgColor rgb="FFD6D6D6"/>
        <bgColor rgb="FFCCCCCC"/>
      </patternFill>
    </fill>
    <fill>
      <patternFill patternType="solid">
        <fgColor rgb="FFE0E0E0"/>
        <bgColor rgb="FFD6D6D6"/>
      </patternFill>
    </fill>
    <fill>
      <patternFill patternType="solid">
        <fgColor rgb="FF404040"/>
        <bgColor rgb="FF2C2C2C"/>
      </patternFill>
    </fill>
    <fill>
      <patternFill patternType="solid">
        <fgColor rgb="FFFFEBEE"/>
        <bgColor rgb="FFF2F2F2"/>
      </patternFill>
    </fill>
    <fill>
      <patternFill patternType="solid">
        <fgColor rgb="FFE8F5E9"/>
        <bgColor rgb="FFF2F2F2"/>
      </patternFill>
    </fill>
    <fill>
      <patternFill patternType="solid">
        <fgColor rgb="FFF2F2F2"/>
        <bgColor rgb="FFEBF3FF"/>
      </patternFill>
    </fill>
  </fills>
  <borders count="4">
    <border diagonalUp="false" diagonalDown="false">
      <left/>
      <right/>
      <top/>
      <bottom/>
      <diagonal/>
    </border>
    <border diagonalUp="false" diagonalDown="false">
      <left style="medium">
        <color rgb="FF1A1A1A"/>
      </left>
      <right style="medium">
        <color rgb="FF1A1A1A"/>
      </right>
      <top style="medium">
        <color rgb="FF1A1A1A"/>
      </top>
      <bottom style="medium">
        <color rgb="FF1A1A1A"/>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style="thin">
        <color rgb="FFCCCCCC"/>
      </left>
      <right style="thin">
        <color rgb="FFCCCCCC"/>
      </right>
      <top style="medium">
        <color rgb="FF888888"/>
      </top>
      <bottom style="medium">
        <color rgb="FF88888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center" textRotation="0" wrapText="false" indent="0" shrinkToFit="false"/>
      <protection locked="true" hidden="false"/>
    </xf>
    <xf numFmtId="164" fontId="5" fillId="3" borderId="2" xfId="0" applyFont="true" applyBorder="true" applyAlignment="true" applyProtection="false">
      <alignment horizontal="left" vertical="center" textRotation="0" wrapText="true" indent="0" shrinkToFit="false"/>
      <protection locked="true" hidden="false"/>
    </xf>
    <xf numFmtId="164" fontId="6" fillId="4" borderId="1" xfId="0" applyFont="true" applyBorder="true" applyAlignment="true" applyProtection="false">
      <alignment horizontal="left" vertical="center" textRotation="0" wrapText="false" indent="0" shrinkToFit="false"/>
      <protection locked="true" hidden="false"/>
    </xf>
    <xf numFmtId="164" fontId="7" fillId="5" borderId="2" xfId="0" applyFont="true" applyBorder="true" applyAlignment="true" applyProtection="false">
      <alignment horizontal="left" vertical="center" textRotation="0" wrapText="false" indent="0" shrinkToFit="false"/>
      <protection locked="true" hidden="false"/>
    </xf>
    <xf numFmtId="165" fontId="8" fillId="6" borderId="2" xfId="0" applyFont="true" applyBorder="true" applyAlignment="true" applyProtection="false">
      <alignment horizontal="right" vertical="center" textRotation="0" wrapText="false" indent="0" shrinkToFit="false"/>
      <protection locked="true" hidden="false"/>
    </xf>
    <xf numFmtId="164" fontId="5" fillId="5" borderId="2" xfId="0" applyFont="true" applyBorder="true" applyAlignment="true" applyProtection="false">
      <alignment horizontal="left" vertical="center" textRotation="0" wrapText="true" indent="0" shrinkToFit="false"/>
      <protection locked="true" hidden="false"/>
    </xf>
    <xf numFmtId="166" fontId="8" fillId="6" borderId="2" xfId="0" applyFont="true" applyBorder="true" applyAlignment="true" applyProtection="false">
      <alignment horizontal="right" vertical="center" textRotation="0" wrapText="false" indent="0" shrinkToFit="false"/>
      <protection locked="true" hidden="false"/>
    </xf>
    <xf numFmtId="167" fontId="8" fillId="6" borderId="2" xfId="0" applyFont="true" applyBorder="true" applyAlignment="true" applyProtection="false">
      <alignment horizontal="right" vertical="center" textRotation="0" wrapText="false" indent="0" shrinkToFit="false"/>
      <protection locked="true" hidden="false"/>
    </xf>
    <xf numFmtId="164" fontId="9" fillId="5" borderId="2" xfId="0" applyFont="true" applyBorder="true" applyAlignment="true" applyProtection="false">
      <alignment horizontal="left" vertical="center" textRotation="0" wrapText="false" indent="0" shrinkToFit="false"/>
      <protection locked="true" hidden="false"/>
    </xf>
    <xf numFmtId="166" fontId="10" fillId="7" borderId="3" xfId="0" applyFont="true" applyBorder="true" applyAlignment="true" applyProtection="false">
      <alignment horizontal="right" vertical="center" textRotation="0" wrapText="false" indent="0" shrinkToFit="false"/>
      <protection locked="true" hidden="false"/>
    </xf>
    <xf numFmtId="164" fontId="11" fillId="5" borderId="2" xfId="0" applyFont="true" applyBorder="true" applyAlignment="true" applyProtection="false">
      <alignment horizontal="left" vertical="center" textRotation="0" wrapText="false" indent="0" shrinkToFit="false"/>
      <protection locked="true" hidden="false"/>
    </xf>
    <xf numFmtId="167" fontId="10" fillId="7" borderId="3" xfId="0" applyFont="true" applyBorder="true" applyAlignment="true" applyProtection="false">
      <alignment horizontal="right" vertical="center" textRotation="0" wrapText="false" indent="0" shrinkToFit="false"/>
      <protection locked="true" hidden="false"/>
    </xf>
    <xf numFmtId="164" fontId="5" fillId="5" borderId="2" xfId="0" applyFont="true" applyBorder="true" applyAlignment="true" applyProtection="false">
      <alignment horizontal="left" vertical="center" textRotation="0" wrapText="false" indent="0" shrinkToFit="false"/>
      <protection locked="true" hidden="false"/>
    </xf>
    <xf numFmtId="164" fontId="12" fillId="8" borderId="1" xfId="0" applyFont="true" applyBorder="true" applyAlignment="true" applyProtection="false">
      <alignment horizontal="left" vertical="center" textRotation="0" wrapText="false" indent="0" shrinkToFit="false"/>
      <protection locked="true" hidden="false"/>
    </xf>
    <xf numFmtId="164" fontId="14" fillId="9" borderId="3" xfId="0" applyFont="true" applyBorder="true" applyAlignment="true" applyProtection="false">
      <alignment horizontal="center" vertical="center" textRotation="0" wrapText="false" indent="0" shrinkToFit="false"/>
      <protection locked="true" hidden="false"/>
    </xf>
    <xf numFmtId="164" fontId="7" fillId="10" borderId="2" xfId="0" applyFont="true" applyBorder="true" applyAlignment="true" applyProtection="false">
      <alignment horizontal="left" vertical="center" textRotation="0" wrapText="false" indent="0" shrinkToFit="false"/>
      <protection locked="true" hidden="false"/>
    </xf>
    <xf numFmtId="164" fontId="7" fillId="11" borderId="2" xfId="0" applyFont="true" applyBorder="true" applyAlignment="true" applyProtection="false">
      <alignment horizontal="left" vertical="center" textRotation="0" wrapText="false" indent="0" shrinkToFit="false"/>
      <protection locked="true" hidden="false"/>
    </xf>
    <xf numFmtId="166" fontId="15" fillId="5" borderId="2" xfId="0" applyFont="true" applyBorder="true" applyAlignment="true" applyProtection="false">
      <alignment horizontal="right" vertical="center" textRotation="0" wrapText="false" indent="0" shrinkToFit="false"/>
      <protection locked="true" hidden="false"/>
    </xf>
    <xf numFmtId="164" fontId="16" fillId="5" borderId="2" xfId="0" applyFont="true" applyBorder="true" applyAlignment="true" applyProtection="false">
      <alignment horizontal="left" vertical="center" textRotation="0" wrapText="false" indent="0" shrinkToFit="false"/>
      <protection locked="true" hidden="false"/>
    </xf>
    <xf numFmtId="167" fontId="15" fillId="5" borderId="2" xfId="0" applyFont="true" applyBorder="true" applyAlignment="true" applyProtection="false">
      <alignment horizontal="right" vertical="center" textRotation="0" wrapText="false" indent="0" shrinkToFit="false"/>
      <protection locked="true" hidden="false"/>
    </xf>
    <xf numFmtId="164" fontId="17" fillId="5" borderId="2" xfId="0" applyFont="true" applyBorder="true" applyAlignment="true" applyProtection="false">
      <alignment horizontal="left" vertical="center" textRotation="0" wrapText="false" indent="0" shrinkToFit="false"/>
      <protection locked="true" hidden="false"/>
    </xf>
    <xf numFmtId="165" fontId="5" fillId="5" borderId="2" xfId="0" applyFont="true" applyBorder="true" applyAlignment="true" applyProtection="false">
      <alignment horizontal="left" vertical="bottom" textRotation="0" wrapText="true" indent="0" shrinkToFit="false"/>
      <protection locked="true" hidden="false"/>
    </xf>
    <xf numFmtId="168" fontId="10" fillId="7" borderId="3" xfId="0" applyFont="true" applyBorder="true" applyAlignment="true" applyProtection="false">
      <alignment horizontal="right" vertical="center" textRotation="0" wrapText="false" indent="0" shrinkToFit="false"/>
      <protection locked="true" hidden="false"/>
    </xf>
    <xf numFmtId="167" fontId="15" fillId="5" borderId="0" xfId="0" applyFont="true" applyBorder="false" applyAlignment="true" applyProtection="false">
      <alignment horizontal="right" vertical="center"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9" fillId="12" borderId="2" xfId="0" applyFont="true" applyBorder="true" applyAlignment="true" applyProtection="false">
      <alignment horizontal="left" vertical="center" textRotation="0" wrapText="false" indent="0" shrinkToFit="false"/>
      <protection locked="true" hidden="false"/>
    </xf>
    <xf numFmtId="167" fontId="10" fillId="12"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true" applyAlignment="true" applyProtection="false">
      <alignment horizontal="general" vertical="bottom" textRotation="0" wrapText="false" indent="0" shrinkToFit="false"/>
      <protection locked="true" hidden="false"/>
    </xf>
    <xf numFmtId="166" fontId="15" fillId="5" borderId="0" xfId="0" applyFont="true" applyBorder="false" applyAlignment="true" applyProtection="false">
      <alignment horizontal="right" vertical="center" textRotation="0" wrapText="false" indent="0" shrinkToFit="false"/>
      <protection locked="true" hidden="false"/>
    </xf>
    <xf numFmtId="164" fontId="14" fillId="9" borderId="2" xfId="0" applyFont="true" applyBorder="true" applyAlignment="true" applyProtection="false">
      <alignment horizontal="center" vertical="center" textRotation="0" wrapText="false" indent="0" shrinkToFit="false"/>
      <protection locked="true" hidden="false"/>
    </xf>
    <xf numFmtId="164" fontId="14" fillId="9" borderId="2" xfId="0" applyFont="true" applyBorder="true" applyAlignment="true" applyProtection="false">
      <alignment horizontal="left" vertical="center" textRotation="0" wrapText="false" indent="0" shrinkToFit="false"/>
      <protection locked="true" hidden="false"/>
    </xf>
    <xf numFmtId="164" fontId="9" fillId="10" borderId="2" xfId="0" applyFont="true" applyBorder="true" applyAlignment="true" applyProtection="false">
      <alignment horizontal="left" vertical="center" textRotation="0" wrapText="false" indent="0" shrinkToFit="false"/>
      <protection locked="true" hidden="false"/>
    </xf>
    <xf numFmtId="167" fontId="15" fillId="10" borderId="2" xfId="0" applyFont="true" applyBorder="true" applyAlignment="true" applyProtection="false">
      <alignment horizontal="right" vertical="center" textRotation="0" wrapText="false" indent="0" shrinkToFit="false"/>
      <protection locked="true" hidden="false"/>
    </xf>
    <xf numFmtId="166" fontId="15" fillId="10" borderId="2" xfId="0" applyFont="true" applyBorder="true" applyAlignment="true" applyProtection="false">
      <alignment horizontal="right" vertical="center" textRotation="0" wrapText="false" indent="0" shrinkToFit="false"/>
      <protection locked="true" hidden="false"/>
    </xf>
    <xf numFmtId="167" fontId="10" fillId="12" borderId="2" xfId="0" applyFont="true" applyBorder="true" applyAlignment="true" applyProtection="false">
      <alignment horizontal="right" vertical="center" textRotation="0" wrapText="false" indent="0" shrinkToFit="false"/>
      <protection locked="true" hidden="false"/>
    </xf>
    <xf numFmtId="166" fontId="10" fillId="12" borderId="2" xfId="0" applyFont="true" applyBorder="true" applyAlignment="true" applyProtection="false">
      <alignment horizontal="right" vertical="center" textRotation="0" wrapText="false" indent="0" shrinkToFit="false"/>
      <protection locked="true" hidden="false"/>
    </xf>
    <xf numFmtId="164" fontId="9" fillId="11" borderId="2" xfId="0" applyFont="true" applyBorder="true" applyAlignment="true" applyProtection="false">
      <alignment horizontal="left" vertical="center" textRotation="0" wrapText="false" indent="0" shrinkToFit="false"/>
      <protection locked="true" hidden="false"/>
    </xf>
    <xf numFmtId="167" fontId="15" fillId="11" borderId="2" xfId="0" applyFont="true" applyBorder="true" applyAlignment="true" applyProtection="false">
      <alignment horizontal="right" vertical="center" textRotation="0" wrapText="false" indent="0" shrinkToFit="false"/>
      <protection locked="true" hidden="false"/>
    </xf>
    <xf numFmtId="166" fontId="15" fillId="11" borderId="2" xfId="0" applyFont="true" applyBorder="true" applyAlignment="true" applyProtection="false">
      <alignment horizontal="right" vertical="center" textRotation="0" wrapText="false" indent="0" shrinkToFit="false"/>
      <protection locked="true" hidden="false"/>
    </xf>
    <xf numFmtId="164" fontId="7" fillId="5" borderId="2" xfId="0" applyFont="true" applyBorder="true" applyAlignment="true" applyProtection="false">
      <alignment horizontal="center" vertical="center" textRotation="0" wrapText="false" indent="0" shrinkToFit="false"/>
      <protection locked="true" hidden="false"/>
    </xf>
    <xf numFmtId="164" fontId="18" fillId="5" borderId="2" xfId="0" applyFont="true" applyBorder="true" applyAlignment="true" applyProtection="false">
      <alignment horizontal="left" vertical="center" textRotation="0" wrapText="false" indent="0" shrinkToFit="false"/>
      <protection locked="true" hidden="false"/>
    </xf>
    <xf numFmtId="164" fontId="7" fillId="5" borderId="2" xfId="0" applyFont="true" applyBorder="true" applyAlignment="true" applyProtection="false">
      <alignment horizontal="left" vertical="center" textRotation="0" wrapText="true" indent="0" shrinkToFit="false"/>
      <protection locked="true" hidden="false"/>
    </xf>
    <xf numFmtId="164" fontId="11" fillId="3" borderId="2" xfId="0" applyFont="true" applyBorder="true" applyAlignment="true" applyProtection="false">
      <alignment horizontal="left" vertical="center" textRotation="0" wrapText="true" indent="0" shrinkToFit="false"/>
      <protection locked="true" hidden="false"/>
    </xf>
    <xf numFmtId="167" fontId="15" fillId="12" borderId="2" xfId="0" applyFont="true" applyBorder="true" applyAlignment="true" applyProtection="false">
      <alignment horizontal="right" vertical="center" textRotation="0" wrapText="false" indent="0" shrinkToFit="false"/>
      <protection locked="true" hidden="false"/>
    </xf>
    <xf numFmtId="166" fontId="15" fillId="12" borderId="2" xfId="0" applyFont="true" applyBorder="true" applyAlignment="true" applyProtection="false">
      <alignment horizontal="right" vertical="center" textRotation="0" wrapText="false" indent="0" shrinkToFit="false"/>
      <protection locked="true" hidden="false"/>
    </xf>
    <xf numFmtId="166" fontId="15" fillId="12" borderId="2" xfId="0" applyFont="true" applyBorder="true" applyAlignment="true" applyProtection="false">
      <alignment horizontal="right" vertical="bottom" textRotation="0" wrapText="false" indent="0" shrinkToFit="false"/>
      <protection locked="true" hidden="false"/>
    </xf>
    <xf numFmtId="167" fontId="19" fillId="7" borderId="3" xfId="0" applyFont="true" applyBorder="true" applyAlignment="true" applyProtection="false">
      <alignment horizontal="right" vertical="center" textRotation="0" wrapText="false" indent="0" shrinkToFit="false"/>
      <protection locked="true" hidden="false"/>
    </xf>
    <xf numFmtId="168" fontId="10" fillId="12" borderId="2" xfId="0" applyFont="true" applyBorder="true" applyAlignment="true" applyProtection="false">
      <alignment horizontal="right" vertical="center" textRotation="0" wrapText="false" indent="0" shrinkToFit="false"/>
      <protection locked="true" hidden="false"/>
    </xf>
    <xf numFmtId="164" fontId="20" fillId="5" borderId="2"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C0000"/>
      <rgbColor rgb="FF00FF00"/>
      <rgbColor rgb="FF0000FF"/>
      <rgbColor rgb="FFFFFF00"/>
      <rgbColor rgb="FFFF00FF"/>
      <rgbColor rgb="FF00FFFF"/>
      <rgbColor rgb="FF800000"/>
      <rgbColor rgb="FF006400"/>
      <rgbColor rgb="FF000080"/>
      <rgbColor rgb="FF808000"/>
      <rgbColor rgb="FF800080"/>
      <rgbColor rgb="FF008080"/>
      <rgbColor rgb="FFCCCCCC"/>
      <rgbColor rgb="FF888888"/>
      <rgbColor rgb="FF9999FF"/>
      <rgbColor rgb="FF993366"/>
      <rgbColor rgb="FFFFF8E1"/>
      <rgbColor rgb="FFE8F5E9"/>
      <rgbColor rgb="FF660066"/>
      <rgbColor rgb="FFFF8080"/>
      <rgbColor rgb="FF0066CC"/>
      <rgbColor rgb="FFD6D6D6"/>
      <rgbColor rgb="FF000080"/>
      <rgbColor rgb="FFFF00FF"/>
      <rgbColor rgb="FFFFFF00"/>
      <rgbColor rgb="FF00FFFF"/>
      <rgbColor rgb="FF800080"/>
      <rgbColor rgb="FF800000"/>
      <rgbColor rgb="FF008080"/>
      <rgbColor rgb="FF0000FF"/>
      <rgbColor rgb="FF00CCFF"/>
      <rgbColor rgb="FFEBF3FF"/>
      <rgbColor rgb="FFF2F2F2"/>
      <rgbColor rgb="FFFFEBEE"/>
      <rgbColor rgb="FF99CCFF"/>
      <rgbColor rgb="FFFF99CC"/>
      <rgbColor rgb="FFCC99FF"/>
      <rgbColor rgb="FFE0E0E0"/>
      <rgbColor rgb="FF3366FF"/>
      <rgbColor rgb="FF33CCCC"/>
      <rgbColor rgb="FF99CC00"/>
      <rgbColor rgb="FFFFCC00"/>
      <rgbColor rgb="FFFF9900"/>
      <rgbColor rgb="FFFF6600"/>
      <rgbColor rgb="FF595959"/>
      <rgbColor rgb="FF969696"/>
      <rgbColor rgb="FF003366"/>
      <rgbColor rgb="FF339966"/>
      <rgbColor rgb="FF1A1A1A"/>
      <rgbColor rgb="FF404040"/>
      <rgbColor rgb="FF993300"/>
      <rgbColor rgb="FF993366"/>
      <rgbColor rgb="FF333399"/>
      <rgbColor rgb="FF2C2C2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5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2" min="2" style="1" width="18"/>
    <col collapsed="false" customWidth="true" hidden="false" outlineLevel="0" max="3" min="3" style="1" width="32"/>
  </cols>
  <sheetData>
    <row r="1" customFormat="false" ht="21.75" hidden="false" customHeight="true" outlineLevel="0" collapsed="false">
      <c r="A1" s="2" t="s">
        <v>0</v>
      </c>
      <c r="B1" s="2"/>
      <c r="C1" s="2"/>
    </row>
    <row r="2" customFormat="false" ht="36" hidden="false" customHeight="true" outlineLevel="0" collapsed="false">
      <c r="A2" s="3" t="s">
        <v>1</v>
      </c>
      <c r="B2" s="3"/>
      <c r="C2" s="3"/>
    </row>
    <row r="4" customFormat="false" ht="15" hidden="false" customHeight="true" outlineLevel="0" collapsed="false">
      <c r="A4" s="4" t="s">
        <v>2</v>
      </c>
      <c r="B4" s="4"/>
      <c r="C4" s="4"/>
    </row>
    <row r="5" customFormat="false" ht="21.75" hidden="false" customHeight="true" outlineLevel="0" collapsed="false">
      <c r="A5" s="5" t="s">
        <v>3</v>
      </c>
      <c r="B5" s="6" t="s">
        <v>4</v>
      </c>
      <c r="C5" s="7" t="s">
        <v>5</v>
      </c>
    </row>
    <row r="6" customFormat="false" ht="15" hidden="false" customHeight="true" outlineLevel="0" collapsed="false">
      <c r="A6" s="5" t="s">
        <v>6</v>
      </c>
      <c r="B6" s="6" t="s">
        <v>7</v>
      </c>
      <c r="C6" s="7" t="s">
        <v>8</v>
      </c>
    </row>
    <row r="7" customFormat="false" ht="21.75" hidden="false" customHeight="true" outlineLevel="0" collapsed="false">
      <c r="A7" s="5" t="s">
        <v>9</v>
      </c>
      <c r="B7" s="8" t="n">
        <v>0.22</v>
      </c>
      <c r="C7" s="7" t="s">
        <v>10</v>
      </c>
    </row>
    <row r="8" customFormat="false" ht="15" hidden="false" customHeight="true" outlineLevel="0" collapsed="false">
      <c r="A8" s="5" t="s">
        <v>11</v>
      </c>
      <c r="B8" s="8" t="n">
        <v>0.2</v>
      </c>
      <c r="C8" s="7" t="s">
        <v>12</v>
      </c>
    </row>
    <row r="9" customFormat="false" ht="21.75" hidden="false" customHeight="true" outlineLevel="0" collapsed="false">
      <c r="A9" s="5" t="s">
        <v>13</v>
      </c>
      <c r="B9" s="9" t="n">
        <v>36800</v>
      </c>
      <c r="C9" s="7" t="s">
        <v>14</v>
      </c>
    </row>
    <row r="10" customFormat="false" ht="15" hidden="false" customHeight="true" outlineLevel="0" collapsed="false">
      <c r="A10" s="5" t="s">
        <v>15</v>
      </c>
      <c r="B10" s="6" t="n">
        <v>2026</v>
      </c>
      <c r="C10" s="7"/>
    </row>
    <row r="11" customFormat="false" ht="15" hidden="false" customHeight="true" outlineLevel="0" collapsed="false">
      <c r="A11" s="5"/>
      <c r="B11" s="5"/>
      <c r="C11" s="5"/>
    </row>
    <row r="12" customFormat="false" ht="15" hidden="false" customHeight="true" outlineLevel="0" collapsed="false">
      <c r="A12" s="4" t="s">
        <v>16</v>
      </c>
      <c r="B12" s="4"/>
      <c r="C12" s="4"/>
    </row>
    <row r="13" customFormat="false" ht="21.75" hidden="false" customHeight="true" outlineLevel="0" collapsed="false">
      <c r="A13" s="5" t="s">
        <v>17</v>
      </c>
      <c r="B13" s="9" t="n">
        <v>120</v>
      </c>
      <c r="C13" s="7" t="s">
        <v>18</v>
      </c>
    </row>
    <row r="14" customFormat="false" ht="21.75" hidden="false" customHeight="true" outlineLevel="0" collapsed="false">
      <c r="A14" s="5" t="s">
        <v>19</v>
      </c>
      <c r="B14" s="9" t="n">
        <v>80</v>
      </c>
      <c r="C14" s="7" t="s">
        <v>20</v>
      </c>
    </row>
    <row r="15" customFormat="false" ht="21.75" hidden="false" customHeight="true" outlineLevel="0" collapsed="false">
      <c r="A15" s="5" t="s">
        <v>21</v>
      </c>
      <c r="B15" s="9" t="n">
        <v>250</v>
      </c>
      <c r="C15" s="7" t="s">
        <v>22</v>
      </c>
    </row>
    <row r="16" customFormat="false" ht="21.75" hidden="false" customHeight="true" outlineLevel="0" collapsed="false">
      <c r="A16" s="5" t="s">
        <v>23</v>
      </c>
      <c r="B16" s="9" t="n">
        <v>350</v>
      </c>
      <c r="C16" s="7" t="s">
        <v>24</v>
      </c>
    </row>
    <row r="17" customFormat="false" ht="15" hidden="false" customHeight="true" outlineLevel="0" collapsed="false">
      <c r="A17" s="5"/>
      <c r="B17" s="5"/>
      <c r="C17" s="5"/>
    </row>
    <row r="18" customFormat="false" ht="15" hidden="false" customHeight="true" outlineLevel="0" collapsed="false">
      <c r="A18" s="4" t="s">
        <v>25</v>
      </c>
      <c r="B18" s="4"/>
      <c r="C18" s="4"/>
    </row>
    <row r="19" customFormat="false" ht="15" hidden="false" customHeight="true" outlineLevel="0" collapsed="false">
      <c r="A19" s="5" t="s">
        <v>26</v>
      </c>
      <c r="B19" s="8" t="n">
        <v>0.5</v>
      </c>
      <c r="C19" s="7" t="s">
        <v>27</v>
      </c>
    </row>
    <row r="20" customFormat="false" ht="21.75" hidden="false" customHeight="true" outlineLevel="0" collapsed="false">
      <c r="A20" s="5" t="s">
        <v>28</v>
      </c>
      <c r="B20" s="8" t="n">
        <v>0.25</v>
      </c>
      <c r="C20" s="7" t="s">
        <v>29</v>
      </c>
    </row>
    <row r="21" customFormat="false" ht="21.75" hidden="false" customHeight="true" outlineLevel="0" collapsed="false">
      <c r="A21" s="5" t="s">
        <v>30</v>
      </c>
      <c r="B21" s="8" t="n">
        <v>0.15</v>
      </c>
      <c r="C21" s="7" t="s">
        <v>31</v>
      </c>
    </row>
    <row r="22" customFormat="false" ht="15" hidden="false" customHeight="true" outlineLevel="0" collapsed="false">
      <c r="A22" s="5" t="s">
        <v>32</v>
      </c>
      <c r="B22" s="8" t="n">
        <v>0.1</v>
      </c>
      <c r="C22" s="7" t="s">
        <v>33</v>
      </c>
    </row>
    <row r="23" customFormat="false" ht="15" hidden="false" customHeight="true" outlineLevel="0" collapsed="false">
      <c r="A23" s="10" t="s">
        <v>34</v>
      </c>
      <c r="B23" s="11" t="n">
        <f aca="false">SUM(B14:B17)</f>
        <v>680</v>
      </c>
      <c r="C23" s="12" t="s">
        <v>35</v>
      </c>
    </row>
    <row r="24" customFormat="false" ht="15" hidden="false" customHeight="true" outlineLevel="0" collapsed="false">
      <c r="A24" s="5"/>
      <c r="B24" s="5"/>
      <c r="C24" s="5"/>
    </row>
    <row r="25" customFormat="false" ht="15" hidden="false" customHeight="true" outlineLevel="0" collapsed="false">
      <c r="A25" s="4" t="s">
        <v>36</v>
      </c>
      <c r="B25" s="4"/>
      <c r="C25" s="4"/>
    </row>
    <row r="26" customFormat="false" ht="15" hidden="false" customHeight="true" outlineLevel="0" collapsed="false">
      <c r="A26" s="5" t="s">
        <v>37</v>
      </c>
      <c r="B26" s="9" t="n">
        <v>200</v>
      </c>
      <c r="C26" s="7" t="s">
        <v>38</v>
      </c>
    </row>
    <row r="27" customFormat="false" ht="21.75" hidden="false" customHeight="true" outlineLevel="0" collapsed="false">
      <c r="A27" s="5" t="s">
        <v>39</v>
      </c>
      <c r="B27" s="9" t="n">
        <v>300</v>
      </c>
      <c r="C27" s="7" t="s">
        <v>40</v>
      </c>
    </row>
    <row r="28" customFormat="false" ht="15" hidden="false" customHeight="true" outlineLevel="0" collapsed="false">
      <c r="A28" s="5" t="s">
        <v>41</v>
      </c>
      <c r="B28" s="9" t="n">
        <v>150</v>
      </c>
      <c r="C28" s="7" t="s">
        <v>42</v>
      </c>
    </row>
    <row r="29" customFormat="false" ht="15" hidden="false" customHeight="true" outlineLevel="0" collapsed="false">
      <c r="A29" s="5" t="s">
        <v>43</v>
      </c>
      <c r="B29" s="9" t="n">
        <v>80</v>
      </c>
      <c r="C29" s="7" t="s">
        <v>44</v>
      </c>
    </row>
    <row r="30" customFormat="false" ht="21.75" hidden="false" customHeight="true" outlineLevel="0" collapsed="false">
      <c r="A30" s="5" t="s">
        <v>45</v>
      </c>
      <c r="B30" s="9" t="n">
        <v>150</v>
      </c>
      <c r="C30" s="7" t="s">
        <v>46</v>
      </c>
    </row>
    <row r="31" customFormat="false" ht="21.75" hidden="false" customHeight="true" outlineLevel="0" collapsed="false">
      <c r="A31" s="5" t="s">
        <v>47</v>
      </c>
      <c r="B31" s="9" t="n">
        <v>100</v>
      </c>
      <c r="C31" s="7" t="s">
        <v>48</v>
      </c>
    </row>
    <row r="32" customFormat="false" ht="15" hidden="false" customHeight="true" outlineLevel="0" collapsed="false">
      <c r="A32" s="5" t="s">
        <v>49</v>
      </c>
      <c r="B32" s="9" t="n">
        <v>50</v>
      </c>
      <c r="C32" s="7" t="s">
        <v>50</v>
      </c>
    </row>
    <row r="33" customFormat="false" ht="15" hidden="false" customHeight="true" outlineLevel="0" collapsed="false">
      <c r="A33" s="10" t="s">
        <v>51</v>
      </c>
      <c r="B33" s="13" t="n">
        <f aca="false">SUM(B26:B32)</f>
        <v>1030</v>
      </c>
      <c r="C33" s="14" t="s">
        <v>52</v>
      </c>
    </row>
    <row r="34" customFormat="false" ht="15" hidden="false" customHeight="true" outlineLevel="0" collapsed="false">
      <c r="A34" s="5"/>
      <c r="B34" s="5"/>
      <c r="C34" s="5"/>
    </row>
    <row r="35" customFormat="false" ht="15" hidden="false" customHeight="true" outlineLevel="0" collapsed="false">
      <c r="A35" s="4" t="s">
        <v>53</v>
      </c>
      <c r="B35" s="4"/>
      <c r="C35" s="4"/>
    </row>
    <row r="36" customFormat="false" ht="15" hidden="false" customHeight="true" outlineLevel="0" collapsed="false">
      <c r="A36" s="5" t="s">
        <v>54</v>
      </c>
      <c r="B36" s="8" t="n">
        <v>0.12</v>
      </c>
      <c r="C36" s="7" t="s">
        <v>55</v>
      </c>
    </row>
    <row r="37" customFormat="false" ht="15" hidden="false" customHeight="true" outlineLevel="0" collapsed="false">
      <c r="A37" s="5" t="s">
        <v>56</v>
      </c>
      <c r="B37" s="8" t="n">
        <v>0.08</v>
      </c>
      <c r="C37" s="7" t="s">
        <v>57</v>
      </c>
    </row>
    <row r="38" customFormat="false" ht="15" hidden="false" customHeight="true" outlineLevel="0" collapsed="false">
      <c r="A38" s="10" t="s">
        <v>58</v>
      </c>
      <c r="B38" s="11" t="n">
        <f aca="false">SUM(B36:B37)</f>
        <v>0.2</v>
      </c>
      <c r="C38" s="14" t="s">
        <v>59</v>
      </c>
    </row>
    <row r="39" customFormat="false" ht="15" hidden="false" customHeight="true" outlineLevel="0" collapsed="false">
      <c r="A39" s="5"/>
      <c r="B39" s="5"/>
      <c r="C39" s="5"/>
    </row>
    <row r="40" customFormat="false" ht="15" hidden="false" customHeight="true" outlineLevel="0" collapsed="false">
      <c r="A40" s="4" t="s">
        <v>60</v>
      </c>
      <c r="B40" s="4"/>
      <c r="C40" s="4"/>
    </row>
    <row r="41" customFormat="false" ht="21.75" hidden="false" customHeight="true" outlineLevel="0" collapsed="false">
      <c r="A41" s="5" t="s">
        <v>61</v>
      </c>
      <c r="B41" s="8" t="n">
        <v>0.35</v>
      </c>
      <c r="C41" s="7" t="s">
        <v>62</v>
      </c>
    </row>
    <row r="42" customFormat="false" ht="15" hidden="false" customHeight="true" outlineLevel="0" collapsed="false">
      <c r="A42" s="5" t="s">
        <v>63</v>
      </c>
      <c r="B42" s="8" t="n">
        <v>0.25</v>
      </c>
      <c r="C42" s="7" t="s">
        <v>64</v>
      </c>
    </row>
    <row r="43" customFormat="false" ht="21.75" hidden="false" customHeight="true" outlineLevel="0" collapsed="false">
      <c r="A43" s="5" t="s">
        <v>65</v>
      </c>
      <c r="B43" s="8" t="n">
        <v>0.65</v>
      </c>
      <c r="C43" s="7" t="s">
        <v>66</v>
      </c>
    </row>
    <row r="44" customFormat="false" ht="21.75" hidden="false" customHeight="true" outlineLevel="0" collapsed="false">
      <c r="A44" s="5" t="s">
        <v>67</v>
      </c>
      <c r="B44" s="8" t="n">
        <v>1.3</v>
      </c>
      <c r="C44" s="7" t="s">
        <v>68</v>
      </c>
    </row>
    <row r="45" customFormat="false" ht="15" hidden="false" customHeight="true" outlineLevel="0" collapsed="false">
      <c r="A45" s="5" t="s">
        <v>69</v>
      </c>
      <c r="B45" s="8" t="n">
        <v>1.1</v>
      </c>
      <c r="C45" s="7" t="s">
        <v>70</v>
      </c>
    </row>
    <row r="46" customFormat="false" ht="21.75" hidden="false" customHeight="true" outlineLevel="0" collapsed="false">
      <c r="A46" s="5" t="s">
        <v>71</v>
      </c>
      <c r="B46" s="8" t="n">
        <v>0.95</v>
      </c>
      <c r="C46" s="7" t="s">
        <v>72</v>
      </c>
    </row>
    <row r="47" customFormat="false" ht="15" hidden="false" customHeight="true" outlineLevel="0" collapsed="false">
      <c r="A47" s="5"/>
      <c r="B47" s="5"/>
      <c r="C47" s="5"/>
    </row>
    <row r="48" customFormat="false" ht="15" hidden="false" customHeight="true" outlineLevel="0" collapsed="false">
      <c r="A48" s="15" t="s">
        <v>73</v>
      </c>
      <c r="B48" s="15"/>
      <c r="C48" s="15"/>
    </row>
    <row r="49" customFormat="false" ht="15" hidden="false" customHeight="true" outlineLevel="0" collapsed="false">
      <c r="A49" s="10" t="s">
        <v>74</v>
      </c>
      <c r="B49" s="7" t="s">
        <v>75</v>
      </c>
      <c r="C49" s="7"/>
    </row>
    <row r="50" customFormat="false" ht="15" hidden="false" customHeight="true" outlineLevel="0" collapsed="false">
      <c r="A50" s="10" t="s">
        <v>76</v>
      </c>
      <c r="B50" s="7" t="s">
        <v>77</v>
      </c>
      <c r="C50" s="7"/>
    </row>
    <row r="51" customFormat="false" ht="15" hidden="false" customHeight="true" outlineLevel="0" collapsed="false">
      <c r="A51" s="10" t="s">
        <v>78</v>
      </c>
      <c r="B51" s="7" t="s">
        <v>79</v>
      </c>
      <c r="C51" s="7"/>
    </row>
    <row r="52" customFormat="false" ht="15" hidden="false" customHeight="true" outlineLevel="0" collapsed="false">
      <c r="A52" s="10" t="s">
        <v>80</v>
      </c>
      <c r="B52" s="7" t="s">
        <v>81</v>
      </c>
      <c r="C52" s="7"/>
    </row>
    <row r="53" customFormat="false" ht="15" hidden="false" customHeight="true" outlineLevel="0" collapsed="false">
      <c r="A53" s="10" t="s">
        <v>82</v>
      </c>
      <c r="B53" s="7" t="s">
        <v>83</v>
      </c>
      <c r="C53" s="7"/>
    </row>
    <row r="54" customFormat="false" ht="15" hidden="false" customHeight="true" outlineLevel="0" collapsed="false">
      <c r="A54" s="10" t="s">
        <v>84</v>
      </c>
      <c r="B54" s="7" t="s">
        <v>85</v>
      </c>
      <c r="C54" s="7"/>
    </row>
  </sheetData>
  <mergeCells count="15">
    <mergeCell ref="A1:C1"/>
    <mergeCell ref="A2:C2"/>
    <mergeCell ref="A4:C4"/>
    <mergeCell ref="A12:C12"/>
    <mergeCell ref="A18:C18"/>
    <mergeCell ref="A25:C25"/>
    <mergeCell ref="A35:C35"/>
    <mergeCell ref="A40:C40"/>
    <mergeCell ref="A48:C48"/>
    <mergeCell ref="B49:C49"/>
    <mergeCell ref="B50:C50"/>
    <mergeCell ref="B51:C51"/>
    <mergeCell ref="B52:C52"/>
    <mergeCell ref="B53:C53"/>
    <mergeCell ref="B54:C5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1" min="1" style="1" width="35"/>
    <col collapsed="false" customWidth="true" hidden="false" outlineLevel="0" max="16" min="2" style="1" width="13"/>
  </cols>
  <sheetData>
    <row r="1" customFormat="false" ht="21.75" hidden="false" customHeight="true" outlineLevel="0" collapsed="false">
      <c r="A1" s="2" t="s">
        <v>86</v>
      </c>
      <c r="B1" s="2"/>
      <c r="C1" s="2"/>
      <c r="D1" s="2"/>
      <c r="E1" s="2"/>
      <c r="F1" s="2"/>
      <c r="G1" s="2"/>
      <c r="H1" s="2"/>
      <c r="I1" s="2"/>
      <c r="J1" s="2"/>
      <c r="K1" s="2"/>
      <c r="L1" s="2"/>
      <c r="M1" s="2"/>
      <c r="N1" s="2"/>
      <c r="O1" s="2"/>
      <c r="P1" s="2"/>
    </row>
    <row r="2" customFormat="false" ht="36" hidden="false" customHeight="true" outlineLevel="0" collapsed="false">
      <c r="A2" s="3" t="s">
        <v>87</v>
      </c>
      <c r="B2" s="3"/>
      <c r="C2" s="3"/>
      <c r="D2" s="3"/>
      <c r="E2" s="3"/>
      <c r="F2" s="3"/>
      <c r="G2" s="3"/>
      <c r="H2" s="3"/>
      <c r="I2" s="3"/>
      <c r="J2" s="3"/>
      <c r="K2" s="3"/>
      <c r="L2" s="3"/>
      <c r="M2" s="3"/>
      <c r="N2" s="3"/>
      <c r="O2" s="3"/>
      <c r="P2" s="3"/>
    </row>
    <row r="3" customFormat="false" ht="21.75" hidden="false" customHeight="true" outlineLevel="0" collapsed="false">
      <c r="A3" s="16" t="s">
        <v>88</v>
      </c>
      <c r="B3" s="16" t="s">
        <v>89</v>
      </c>
      <c r="C3" s="16" t="s">
        <v>90</v>
      </c>
      <c r="D3" s="16" t="s">
        <v>91</v>
      </c>
      <c r="E3" s="16" t="s">
        <v>92</v>
      </c>
      <c r="F3" s="16" t="s">
        <v>93</v>
      </c>
      <c r="G3" s="16" t="s">
        <v>94</v>
      </c>
      <c r="H3" s="16" t="s">
        <v>95</v>
      </c>
      <c r="I3" s="16" t="s">
        <v>96</v>
      </c>
      <c r="J3" s="16" t="s">
        <v>97</v>
      </c>
      <c r="K3" s="16" t="s">
        <v>98</v>
      </c>
      <c r="L3" s="16" t="s">
        <v>99</v>
      </c>
      <c r="M3" s="16" t="s">
        <v>100</v>
      </c>
      <c r="N3" s="16" t="s">
        <v>101</v>
      </c>
      <c r="O3" s="16" t="s">
        <v>102</v>
      </c>
      <c r="P3" s="16" t="s">
        <v>103</v>
      </c>
    </row>
    <row r="4" customFormat="false" ht="15" hidden="false" customHeight="true" outlineLevel="0" collapsed="false">
      <c r="A4" s="4" t="s">
        <v>104</v>
      </c>
      <c r="B4" s="4"/>
      <c r="C4" s="4"/>
      <c r="D4" s="4"/>
      <c r="E4" s="4"/>
      <c r="F4" s="4"/>
      <c r="G4" s="4"/>
      <c r="H4" s="4"/>
      <c r="I4" s="4"/>
      <c r="J4" s="4"/>
      <c r="K4" s="4"/>
      <c r="L4" s="4"/>
      <c r="M4" s="4"/>
      <c r="N4" s="4"/>
      <c r="O4" s="4"/>
      <c r="P4" s="4"/>
    </row>
    <row r="5" customFormat="false" ht="32.25" hidden="false" customHeight="true" outlineLevel="0" collapsed="false">
      <c r="A5" s="17" t="s">
        <v>105</v>
      </c>
      <c r="B5" s="9" t="n">
        <v>975</v>
      </c>
      <c r="C5" s="9" t="n">
        <v>975</v>
      </c>
      <c r="D5" s="9" t="n">
        <v>1950</v>
      </c>
      <c r="E5" s="9" t="n">
        <v>1950</v>
      </c>
      <c r="F5" s="9" t="n">
        <v>1950</v>
      </c>
      <c r="G5" s="9" t="n">
        <v>1650</v>
      </c>
      <c r="H5" s="9" t="n">
        <v>1650</v>
      </c>
      <c r="I5" s="9" t="n">
        <v>1650</v>
      </c>
      <c r="J5" s="9" t="n">
        <v>1425</v>
      </c>
      <c r="K5" s="9" t="n">
        <v>1425</v>
      </c>
      <c r="L5" s="9" t="n">
        <v>1425</v>
      </c>
      <c r="M5" s="9" t="n">
        <v>975</v>
      </c>
      <c r="N5" s="13" t="n">
        <f aca="false">SUM(B5:M5)</f>
        <v>18000</v>
      </c>
      <c r="O5" s="13" t="n">
        <f aca="false">N5/12</f>
        <v>1500</v>
      </c>
      <c r="P5" s="7" t="s">
        <v>106</v>
      </c>
    </row>
    <row r="6" customFormat="false" ht="32.25" hidden="false" customHeight="true" outlineLevel="0" collapsed="false">
      <c r="A6" s="10" t="s">
        <v>107</v>
      </c>
      <c r="B6" s="9" t="n">
        <v>1950</v>
      </c>
      <c r="C6" s="9" t="n">
        <v>1950</v>
      </c>
      <c r="D6" s="9" t="n">
        <v>3900</v>
      </c>
      <c r="E6" s="9" t="n">
        <v>3900</v>
      </c>
      <c r="F6" s="9" t="n">
        <v>3900</v>
      </c>
      <c r="G6" s="9" t="n">
        <v>3300</v>
      </c>
      <c r="H6" s="9" t="n">
        <v>3300</v>
      </c>
      <c r="I6" s="9" t="n">
        <v>3300</v>
      </c>
      <c r="J6" s="9" t="n">
        <v>2850</v>
      </c>
      <c r="K6" s="9" t="n">
        <v>2850</v>
      </c>
      <c r="L6" s="9" t="n">
        <v>2850</v>
      </c>
      <c r="M6" s="9" t="n">
        <v>1950</v>
      </c>
      <c r="N6" s="13" t="n">
        <f aca="false">SUM(B6:M6)</f>
        <v>36000</v>
      </c>
      <c r="O6" s="13" t="n">
        <f aca="false">N6/12</f>
        <v>3000</v>
      </c>
      <c r="P6" s="7" t="s">
        <v>108</v>
      </c>
    </row>
    <row r="7" customFormat="false" ht="32.25" hidden="false" customHeight="true" outlineLevel="0" collapsed="false">
      <c r="A7" s="18" t="s">
        <v>109</v>
      </c>
      <c r="B7" s="9" t="n">
        <v>3250</v>
      </c>
      <c r="C7" s="9" t="n">
        <v>3250</v>
      </c>
      <c r="D7" s="9" t="n">
        <v>6500</v>
      </c>
      <c r="E7" s="9" t="n">
        <v>6500</v>
      </c>
      <c r="F7" s="9" t="n">
        <v>6500</v>
      </c>
      <c r="G7" s="9" t="n">
        <v>5500</v>
      </c>
      <c r="H7" s="9" t="n">
        <v>5500</v>
      </c>
      <c r="I7" s="9" t="n">
        <v>5500</v>
      </c>
      <c r="J7" s="9" t="n">
        <v>4750</v>
      </c>
      <c r="K7" s="9" t="n">
        <v>4750</v>
      </c>
      <c r="L7" s="9" t="n">
        <v>4750</v>
      </c>
      <c r="M7" s="9" t="n">
        <v>3250</v>
      </c>
      <c r="N7" s="13" t="n">
        <f aca="false">SUM(B7:M7)</f>
        <v>60000</v>
      </c>
      <c r="O7" s="13" t="n">
        <f aca="false">N7/12</f>
        <v>5000</v>
      </c>
      <c r="P7" s="7" t="s">
        <v>110</v>
      </c>
    </row>
    <row r="8" customFormat="false" ht="15" hidden="false" customHeight="true" outlineLevel="0" collapsed="false">
      <c r="A8" s="5"/>
      <c r="B8" s="5"/>
      <c r="C8" s="5"/>
      <c r="D8" s="5"/>
      <c r="E8" s="5"/>
      <c r="F8" s="5"/>
      <c r="G8" s="5"/>
      <c r="H8" s="5"/>
      <c r="I8" s="5"/>
      <c r="J8" s="5"/>
      <c r="K8" s="5"/>
      <c r="L8" s="5"/>
      <c r="M8" s="5"/>
      <c r="N8" s="5"/>
      <c r="O8" s="5"/>
      <c r="P8" s="5"/>
    </row>
    <row r="9" customFormat="false" ht="15" hidden="false" customHeight="true" outlineLevel="0" collapsed="false">
      <c r="A9" s="4" t="s">
        <v>111</v>
      </c>
      <c r="B9" s="4"/>
      <c r="C9" s="4"/>
      <c r="D9" s="4"/>
      <c r="E9" s="4"/>
      <c r="F9" s="4"/>
      <c r="G9" s="4"/>
      <c r="H9" s="4"/>
      <c r="I9" s="4"/>
      <c r="J9" s="4"/>
      <c r="K9" s="4"/>
      <c r="L9" s="4"/>
      <c r="M9" s="4"/>
      <c r="N9" s="4"/>
      <c r="O9" s="4"/>
      <c r="P9" s="4"/>
    </row>
    <row r="10" customFormat="false" ht="15" hidden="false" customHeight="true" outlineLevel="0" collapsed="false">
      <c r="A10" s="10" t="s">
        <v>112</v>
      </c>
      <c r="B10" s="13" t="n">
        <f aca="false">B7</f>
        <v>3250</v>
      </c>
      <c r="C10" s="13" t="n">
        <f aca="false">C7</f>
        <v>3250</v>
      </c>
      <c r="D10" s="13" t="n">
        <f aca="false">D7</f>
        <v>6500</v>
      </c>
      <c r="E10" s="13" t="n">
        <f aca="false">E7</f>
        <v>6500</v>
      </c>
      <c r="F10" s="13" t="n">
        <f aca="false">F7</f>
        <v>6500</v>
      </c>
      <c r="G10" s="13" t="n">
        <f aca="false">G7</f>
        <v>5500</v>
      </c>
      <c r="H10" s="13" t="n">
        <f aca="false">H7</f>
        <v>5500</v>
      </c>
      <c r="I10" s="13" t="n">
        <f aca="false">I7</f>
        <v>5500</v>
      </c>
      <c r="J10" s="13" t="n">
        <f aca="false">J7</f>
        <v>4750</v>
      </c>
      <c r="K10" s="13" t="n">
        <f aca="false">K7</f>
        <v>4750</v>
      </c>
      <c r="L10" s="13" t="n">
        <f aca="false">L7</f>
        <v>4750</v>
      </c>
      <c r="M10" s="13" t="n">
        <f aca="false">M7</f>
        <v>3250</v>
      </c>
      <c r="N10" s="13" t="n">
        <f aca="false">SUM(B10:M10)</f>
        <v>60000</v>
      </c>
      <c r="O10" s="13" t="n">
        <f aca="false">N10/12</f>
        <v>5000</v>
      </c>
      <c r="P10" s="19" t="n">
        <f aca="false">1</f>
        <v>1</v>
      </c>
    </row>
    <row r="11" customFormat="false" ht="15" hidden="false" customHeight="true" outlineLevel="0" collapsed="false">
      <c r="A11" s="20" t="s">
        <v>113</v>
      </c>
      <c r="B11" s="21" t="n">
        <f aca="false">-B10*Hypothèses!B38</f>
        <v>-650</v>
      </c>
      <c r="C11" s="21" t="n">
        <f aca="false">-C10*Hypothèses!B38</f>
        <v>-650</v>
      </c>
      <c r="D11" s="21" t="n">
        <f aca="false">-D10*Hypothèses!B38</f>
        <v>-1300</v>
      </c>
      <c r="E11" s="21" t="n">
        <f aca="false">-E10*Hypothèses!B38</f>
        <v>-1300</v>
      </c>
      <c r="F11" s="21" t="n">
        <f aca="false">-F10*Hypothèses!B38</f>
        <v>-1300</v>
      </c>
      <c r="G11" s="21" t="n">
        <f aca="false">-G10*Hypothèses!B38</f>
        <v>-1100</v>
      </c>
      <c r="H11" s="21" t="n">
        <f aca="false">-H10*Hypothèses!B38</f>
        <v>-1100</v>
      </c>
      <c r="I11" s="21" t="n">
        <f aca="false">-I10*Hypothèses!B38</f>
        <v>-1100</v>
      </c>
      <c r="J11" s="21" t="n">
        <f aca="false">-J10*Hypothèses!B38</f>
        <v>-950</v>
      </c>
      <c r="K11" s="21" t="n">
        <f aca="false">-K10*Hypothèses!B38</f>
        <v>-950</v>
      </c>
      <c r="L11" s="21" t="n">
        <f aca="false">-L10*Hypothèses!B38</f>
        <v>-950</v>
      </c>
      <c r="M11" s="21" t="n">
        <f aca="false">-M10*Hypothèses!B38</f>
        <v>-650</v>
      </c>
      <c r="N11" s="13" t="n">
        <f aca="false">SUM(B11:M11)</f>
        <v>-12000</v>
      </c>
      <c r="O11" s="13" t="n">
        <f aca="false">N11/12</f>
        <v>-1000</v>
      </c>
      <c r="P11" s="19" t="n">
        <f aca="false">Hypothèses!B38</f>
        <v>0.2</v>
      </c>
    </row>
    <row r="12" customFormat="false" ht="15" hidden="false" customHeight="true" outlineLevel="0" collapsed="false">
      <c r="A12" s="20" t="s">
        <v>114</v>
      </c>
      <c r="B12" s="21" t="n">
        <f aca="false">-B10*Hypothèses!B7</f>
        <v>-715</v>
      </c>
      <c r="C12" s="21" t="n">
        <f aca="false">-C10*Hypothèses!B7</f>
        <v>-715</v>
      </c>
      <c r="D12" s="21" t="n">
        <f aca="false">-D10*Hypothèses!B7</f>
        <v>-1430</v>
      </c>
      <c r="E12" s="21" t="n">
        <f aca="false">-E10*Hypothèses!B7</f>
        <v>-1430</v>
      </c>
      <c r="F12" s="21" t="n">
        <f aca="false">-F10*Hypothèses!B7</f>
        <v>-1430</v>
      </c>
      <c r="G12" s="21" t="n">
        <f aca="false">-G10*Hypothèses!B7</f>
        <v>-1210</v>
      </c>
      <c r="H12" s="21" t="n">
        <f aca="false">-H10*Hypothèses!B7</f>
        <v>-1210</v>
      </c>
      <c r="I12" s="21" t="n">
        <f aca="false">-I10*Hypothèses!B7</f>
        <v>-1210</v>
      </c>
      <c r="J12" s="21" t="n">
        <f aca="false">-J10*Hypothèses!B7</f>
        <v>-1045</v>
      </c>
      <c r="K12" s="21" t="n">
        <f aca="false">-K10*Hypothèses!B7</f>
        <v>-1045</v>
      </c>
      <c r="L12" s="21" t="n">
        <f aca="false">-L10*Hypothèses!B7</f>
        <v>-1045</v>
      </c>
      <c r="M12" s="21" t="n">
        <f aca="false">-M10*Hypothèses!B7</f>
        <v>-715</v>
      </c>
      <c r="N12" s="13" t="n">
        <f aca="false">SUM(B12:M12)</f>
        <v>-13200</v>
      </c>
      <c r="O12" s="13" t="n">
        <f aca="false">N12/12</f>
        <v>-1100</v>
      </c>
      <c r="P12" s="19" t="str">
        <f aca="false">Hypothèses!B6</f>
        <v>Micro-entreprise</v>
      </c>
    </row>
    <row r="13" customFormat="false" ht="15" hidden="false" customHeight="true" outlineLevel="0" collapsed="false">
      <c r="A13" s="10" t="s">
        <v>115</v>
      </c>
      <c r="B13" s="13" t="n">
        <f aca="false">B10+B11+B12</f>
        <v>1885</v>
      </c>
      <c r="C13" s="13" t="n">
        <f aca="false">C10+C11+C12</f>
        <v>1885</v>
      </c>
      <c r="D13" s="13" t="n">
        <f aca="false">D10+D11+D12</f>
        <v>3770</v>
      </c>
      <c r="E13" s="13" t="n">
        <f aca="false">E10+E11+E12</f>
        <v>3770</v>
      </c>
      <c r="F13" s="13" t="n">
        <f aca="false">F10+F11+F12</f>
        <v>3770</v>
      </c>
      <c r="G13" s="13" t="n">
        <f aca="false">G10+G11+G12</f>
        <v>3190</v>
      </c>
      <c r="H13" s="13" t="n">
        <f aca="false">H10+H11+H12</f>
        <v>3190</v>
      </c>
      <c r="I13" s="13" t="n">
        <f aca="false">I10+I11+I12</f>
        <v>3190</v>
      </c>
      <c r="J13" s="13" t="n">
        <f aca="false">J10+J11+J12</f>
        <v>2755</v>
      </c>
      <c r="K13" s="13" t="n">
        <f aca="false">K10+K11+K12</f>
        <v>2755</v>
      </c>
      <c r="L13" s="13" t="n">
        <f aca="false">L10+L11+L12</f>
        <v>2755</v>
      </c>
      <c r="M13" s="13" t="n">
        <f aca="false">M10+M11+M12</f>
        <v>1885</v>
      </c>
      <c r="N13" s="13" t="n">
        <f aca="false">SUM(B13:M13)</f>
        <v>34800</v>
      </c>
      <c r="O13" s="13" t="n">
        <f aca="false">N13/12</f>
        <v>2900</v>
      </c>
      <c r="P13" s="19" t="n">
        <f aca="false">IF(N10&lt;&gt;0,N13/N10,0)</f>
        <v>0.58</v>
      </c>
    </row>
    <row r="14" customFormat="false" ht="15" hidden="false" customHeight="true" outlineLevel="0" collapsed="false">
      <c r="A14" s="5"/>
      <c r="B14" s="5"/>
      <c r="C14" s="5"/>
      <c r="D14" s="5"/>
      <c r="E14" s="5"/>
      <c r="F14" s="5"/>
      <c r="G14" s="5"/>
      <c r="H14" s="5"/>
      <c r="I14" s="5"/>
      <c r="J14" s="5"/>
      <c r="K14" s="5"/>
      <c r="L14" s="5"/>
      <c r="M14" s="5"/>
      <c r="N14" s="5"/>
      <c r="O14" s="5"/>
      <c r="P14" s="5"/>
    </row>
    <row r="15" customFormat="false" ht="15" hidden="false" customHeight="true" outlineLevel="0" collapsed="false">
      <c r="A15" s="20" t="s">
        <v>116</v>
      </c>
      <c r="B15" s="21" t="n">
        <f aca="false">-Hypothèses!B33</f>
        <v>-1030</v>
      </c>
      <c r="C15" s="21" t="n">
        <f aca="false">-Hypothèses!B33</f>
        <v>-1030</v>
      </c>
      <c r="D15" s="21" t="n">
        <f aca="false">-Hypothèses!B33</f>
        <v>-1030</v>
      </c>
      <c r="E15" s="21" t="n">
        <f aca="false">-Hypothèses!B33</f>
        <v>-1030</v>
      </c>
      <c r="F15" s="21" t="n">
        <f aca="false">-Hypothèses!B33</f>
        <v>-1030</v>
      </c>
      <c r="G15" s="21" t="n">
        <f aca="false">-Hypothèses!B33</f>
        <v>-1030</v>
      </c>
      <c r="H15" s="21" t="n">
        <f aca="false">-Hypothèses!B33</f>
        <v>-1030</v>
      </c>
      <c r="I15" s="21" t="n">
        <f aca="false">-Hypothèses!B33</f>
        <v>-1030</v>
      </c>
      <c r="J15" s="21" t="n">
        <f aca="false">-Hypothèses!B33</f>
        <v>-1030</v>
      </c>
      <c r="K15" s="21" t="n">
        <f aca="false">-Hypothèses!B33</f>
        <v>-1030</v>
      </c>
      <c r="L15" s="21" t="n">
        <f aca="false">-Hypothèses!B33</f>
        <v>-1030</v>
      </c>
      <c r="M15" s="21" t="n">
        <f aca="false">-Hypothèses!B33</f>
        <v>-1030</v>
      </c>
      <c r="N15" s="13" t="n">
        <f aca="false">SUM(B15:M15)</f>
        <v>-12360</v>
      </c>
      <c r="O15" s="13" t="n">
        <f aca="false">N15/12</f>
        <v>-1030</v>
      </c>
      <c r="P15" s="14" t="s">
        <v>117</v>
      </c>
    </row>
    <row r="16" customFormat="false" ht="15" hidden="false" customHeight="true" outlineLevel="0" collapsed="false">
      <c r="A16" s="10" t="s">
        <v>118</v>
      </c>
      <c r="B16" s="13" t="n">
        <f aca="false">B13+B15</f>
        <v>855</v>
      </c>
      <c r="C16" s="13" t="n">
        <f aca="false">C13+C15</f>
        <v>855</v>
      </c>
      <c r="D16" s="13" t="n">
        <f aca="false">D13+D15</f>
        <v>2740</v>
      </c>
      <c r="E16" s="13" t="n">
        <f aca="false">E13+E15</f>
        <v>2740</v>
      </c>
      <c r="F16" s="13" t="n">
        <f aca="false">F13+F15</f>
        <v>2740</v>
      </c>
      <c r="G16" s="13" t="n">
        <f aca="false">G13+G15</f>
        <v>2160</v>
      </c>
      <c r="H16" s="13" t="n">
        <f aca="false">H13+H15</f>
        <v>2160</v>
      </c>
      <c r="I16" s="13" t="n">
        <f aca="false">I13+I15</f>
        <v>2160</v>
      </c>
      <c r="J16" s="13" t="n">
        <f aca="false">J13+J15</f>
        <v>1725</v>
      </c>
      <c r="K16" s="13" t="n">
        <f aca="false">K13+K15</f>
        <v>1725</v>
      </c>
      <c r="L16" s="13" t="n">
        <f aca="false">L13+L15</f>
        <v>1725</v>
      </c>
      <c r="M16" s="13" t="n">
        <f aca="false">M13+M15</f>
        <v>855</v>
      </c>
      <c r="N16" s="13" t="n">
        <f aca="false">SUM(B16:M16)</f>
        <v>22440</v>
      </c>
      <c r="O16" s="13" t="n">
        <f aca="false">N16/12</f>
        <v>1870</v>
      </c>
      <c r="P16" s="19" t="n">
        <f aca="false">IF(N10&lt;&gt;0,N16/N10,0)</f>
        <v>0.374</v>
      </c>
    </row>
    <row r="17" customFormat="false" ht="15" hidden="false" customHeight="true" outlineLevel="0" collapsed="false">
      <c r="A17" s="5"/>
      <c r="B17" s="5"/>
      <c r="C17" s="5"/>
      <c r="D17" s="5"/>
      <c r="E17" s="5"/>
      <c r="F17" s="5"/>
      <c r="G17" s="5"/>
      <c r="H17" s="5"/>
      <c r="I17" s="5"/>
      <c r="J17" s="5"/>
      <c r="K17" s="5"/>
      <c r="L17" s="5"/>
      <c r="M17" s="5"/>
      <c r="N17" s="5"/>
      <c r="O17" s="5"/>
      <c r="P17" s="5"/>
    </row>
    <row r="18" customFormat="false" ht="15" hidden="false" customHeight="true" outlineLevel="0" collapsed="false">
      <c r="A18" s="22" t="s">
        <v>119</v>
      </c>
      <c r="B18" s="13" t="n">
        <f aca="false">B16</f>
        <v>855</v>
      </c>
      <c r="C18" s="13" t="n">
        <f aca="false">B18+C16</f>
        <v>1710</v>
      </c>
      <c r="D18" s="13" t="n">
        <f aca="false">C18+D16</f>
        <v>4450</v>
      </c>
      <c r="E18" s="13" t="n">
        <f aca="false">D18+E16</f>
        <v>7190</v>
      </c>
      <c r="F18" s="13" t="n">
        <f aca="false">E18+F16</f>
        <v>9930</v>
      </c>
      <c r="G18" s="13" t="n">
        <f aca="false">F18+G16</f>
        <v>12090</v>
      </c>
      <c r="H18" s="13" t="n">
        <f aca="false">G18+H16</f>
        <v>14250</v>
      </c>
      <c r="I18" s="13" t="n">
        <f aca="false">H18+I16</f>
        <v>16410</v>
      </c>
      <c r="J18" s="13" t="n">
        <f aca="false">I18+J16</f>
        <v>18135</v>
      </c>
      <c r="K18" s="13" t="n">
        <f aca="false">J18+K16</f>
        <v>19860</v>
      </c>
      <c r="L18" s="13" t="n">
        <f aca="false">K18+L16</f>
        <v>21585</v>
      </c>
      <c r="M18" s="13" t="n">
        <f aca="false">L18+M16</f>
        <v>22440</v>
      </c>
      <c r="N18" s="5"/>
      <c r="O18" s="5"/>
      <c r="P18" s="14" t="s">
        <v>120</v>
      </c>
    </row>
    <row r="19" customFormat="false" ht="15" hidden="false" customHeight="true" outlineLevel="0" collapsed="false">
      <c r="A19" s="5"/>
      <c r="B19" s="5"/>
      <c r="C19" s="5"/>
      <c r="D19" s="5"/>
      <c r="E19" s="5"/>
      <c r="F19" s="5"/>
      <c r="G19" s="5"/>
      <c r="H19" s="5"/>
      <c r="I19" s="5"/>
      <c r="J19" s="5"/>
      <c r="K19" s="5"/>
      <c r="L19" s="5"/>
      <c r="M19" s="5"/>
      <c r="N19" s="5"/>
      <c r="O19" s="5"/>
      <c r="P19" s="5"/>
    </row>
    <row r="20" customFormat="false" ht="15" hidden="false" customHeight="true" outlineLevel="0" collapsed="false">
      <c r="A20" s="4" t="s">
        <v>121</v>
      </c>
      <c r="B20" s="4"/>
      <c r="C20" s="4"/>
      <c r="D20" s="4"/>
      <c r="E20" s="4"/>
      <c r="F20" s="4"/>
      <c r="G20" s="4"/>
      <c r="H20" s="4"/>
      <c r="I20" s="4"/>
      <c r="J20" s="4"/>
      <c r="K20" s="4"/>
      <c r="L20" s="4"/>
      <c r="M20" s="4"/>
      <c r="N20" s="4"/>
      <c r="O20" s="4"/>
      <c r="P20" s="4"/>
    </row>
    <row r="21" customFormat="false" ht="15" hidden="false" customHeight="true" outlineLevel="0" collapsed="false">
      <c r="A21" s="5" t="s">
        <v>122</v>
      </c>
      <c r="B21" s="13" t="n">
        <f aca="false">Hypothèses!B33</f>
        <v>1030</v>
      </c>
      <c r="C21" s="13"/>
      <c r="D21" s="23" t="s">
        <v>123</v>
      </c>
      <c r="E21" s="23"/>
      <c r="F21" s="23"/>
      <c r="G21" s="23"/>
      <c r="H21" s="23"/>
      <c r="I21" s="23"/>
      <c r="J21" s="23"/>
      <c r="K21" s="23"/>
      <c r="L21" s="23"/>
      <c r="M21" s="23"/>
      <c r="N21" s="23"/>
    </row>
    <row r="22" customFormat="false" ht="15" hidden="false" customHeight="true" outlineLevel="0" collapsed="false">
      <c r="A22" s="5" t="s">
        <v>124</v>
      </c>
      <c r="B22" s="11" t="n">
        <f aca="false">IF((1-Hypothèses!B38-Hypothèses!B7)&lt;&gt;0,Hypothèses!B33/(1-Hypothèses!B38-Hypothèses!B7),0)</f>
        <v>1775.86206896552</v>
      </c>
      <c r="C22" s="11"/>
    </row>
    <row r="23" customFormat="false" ht="15" hidden="false" customHeight="true" outlineLevel="0" collapsed="false">
      <c r="A23" s="10" t="s">
        <v>125</v>
      </c>
      <c r="B23" s="13" t="n">
        <f aca="false">IF((1-Hypothèses!B38-Hypothèses!B7)&lt;&gt;0,Hypothèses!B33/(1-Hypothèses!B38-Hypothèses!B7),0)</f>
        <v>1775.86206896552</v>
      </c>
      <c r="C23" s="13"/>
      <c r="D23" s="14" t="s">
        <v>126</v>
      </c>
      <c r="E23" s="14"/>
      <c r="F23" s="14"/>
      <c r="G23" s="14"/>
      <c r="H23" s="14"/>
      <c r="I23" s="14"/>
      <c r="J23" s="14"/>
      <c r="K23" s="14"/>
      <c r="L23" s="14"/>
      <c r="M23" s="14"/>
      <c r="N23" s="14"/>
    </row>
    <row r="24" customFormat="false" ht="15" hidden="false" customHeight="true" outlineLevel="0" collapsed="false">
      <c r="A24" s="5" t="s">
        <v>127</v>
      </c>
      <c r="B24" s="24" t="n">
        <f aca="false">IFERROR(CEILING(B23/Hypothèses!B13,1),0)</f>
        <v>15</v>
      </c>
      <c r="C24" s="24"/>
    </row>
  </sheetData>
  <mergeCells count="11">
    <mergeCell ref="A1:P1"/>
    <mergeCell ref="A2:P2"/>
    <mergeCell ref="A4:P4"/>
    <mergeCell ref="A9:P9"/>
    <mergeCell ref="A20:P20"/>
    <mergeCell ref="B21:C21"/>
    <mergeCell ref="D21:N21"/>
    <mergeCell ref="B22:C22"/>
    <mergeCell ref="B23:C23"/>
    <mergeCell ref="D23:N23"/>
    <mergeCell ref="B24:C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3" topLeftCell="B4" activePane="bottomRight" state="frozen"/>
      <selection pane="topLeft" activeCell="A1" activeCellId="0" sqref="A1"/>
      <selection pane="topRight" activeCell="B1" activeCellId="0" sqref="B1"/>
      <selection pane="bottomLeft" activeCell="A4" activeCellId="0" sqref="A4"/>
      <selection pane="bottomRigh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11" min="2" style="1" width="16"/>
  </cols>
  <sheetData>
    <row r="1" customFormat="false" ht="21.75" hidden="false" customHeight="true" outlineLevel="0" collapsed="false">
      <c r="A1" s="2" t="s">
        <v>128</v>
      </c>
      <c r="B1" s="2"/>
      <c r="C1" s="2"/>
      <c r="D1" s="2"/>
      <c r="E1" s="2"/>
      <c r="F1" s="2"/>
      <c r="G1" s="2"/>
      <c r="H1" s="2"/>
      <c r="I1" s="2"/>
      <c r="J1" s="2"/>
    </row>
    <row r="2" customFormat="false" ht="36" hidden="false" customHeight="true" outlineLevel="0" collapsed="false">
      <c r="A2" s="3" t="s">
        <v>87</v>
      </c>
      <c r="B2" s="3"/>
      <c r="C2" s="3"/>
      <c r="D2" s="3"/>
      <c r="E2" s="3"/>
      <c r="F2" s="3"/>
      <c r="G2" s="3"/>
      <c r="H2" s="3"/>
      <c r="I2" s="3"/>
      <c r="J2" s="3"/>
    </row>
    <row r="3" customFormat="false" ht="15" hidden="false" customHeight="true" outlineLevel="0" collapsed="false">
      <c r="A3" s="16" t="s">
        <v>88</v>
      </c>
      <c r="B3" s="16" t="s">
        <v>129</v>
      </c>
      <c r="C3" s="16" t="s">
        <v>130</v>
      </c>
      <c r="D3" s="16" t="s">
        <v>131</v>
      </c>
      <c r="E3" s="16" t="s">
        <v>132</v>
      </c>
      <c r="F3" s="16" t="s">
        <v>133</v>
      </c>
      <c r="G3" s="16" t="s">
        <v>134</v>
      </c>
      <c r="H3" s="16"/>
      <c r="I3" s="16"/>
      <c r="J3" s="16"/>
    </row>
    <row r="4" customFormat="false" ht="15" hidden="false" customHeight="true" outlineLevel="0" collapsed="false">
      <c r="A4" s="4" t="s">
        <v>135</v>
      </c>
      <c r="B4" s="4"/>
      <c r="C4" s="4"/>
      <c r="D4" s="4"/>
      <c r="E4" s="4"/>
      <c r="F4" s="4"/>
      <c r="G4" s="4"/>
      <c r="H4" s="4"/>
      <c r="I4" s="4"/>
      <c r="J4" s="4"/>
    </row>
    <row r="5" customFormat="false" ht="15" hidden="false" customHeight="true" outlineLevel="0" collapsed="false">
      <c r="A5" s="5" t="s">
        <v>136</v>
      </c>
      <c r="B5" s="9" t="n">
        <v>1500</v>
      </c>
      <c r="C5" s="9" t="n">
        <v>3000</v>
      </c>
      <c r="D5" s="9" t="n">
        <v>5000</v>
      </c>
      <c r="E5" s="21" t="n">
        <f aca="false">B5*(1+Hypothèses!B41)</f>
        <v>2025</v>
      </c>
      <c r="F5" s="21" t="n">
        <f aca="false">E5*(1+Hypothèses!B42)</f>
        <v>2531.25</v>
      </c>
      <c r="G5" s="7" t="s">
        <v>137</v>
      </c>
      <c r="H5" s="7"/>
      <c r="I5" s="7"/>
      <c r="J5" s="7"/>
    </row>
    <row r="6" customFormat="false" ht="15" hidden="false" customHeight="true" outlineLevel="0" collapsed="false">
      <c r="A6" s="5" t="s">
        <v>138</v>
      </c>
      <c r="B6" s="9" t="n">
        <v>1500</v>
      </c>
      <c r="C6" s="9" t="n">
        <v>3000</v>
      </c>
      <c r="D6" s="9" t="n">
        <v>5000</v>
      </c>
      <c r="E6" s="21" t="n">
        <f aca="false">C6*(1+Hypothèses!B41)</f>
        <v>4050</v>
      </c>
      <c r="F6" s="21" t="n">
        <f aca="false">E6*(1+Hypothèses!B42)</f>
        <v>5062.5</v>
      </c>
      <c r="G6" s="7" t="s">
        <v>137</v>
      </c>
      <c r="H6" s="7"/>
      <c r="I6" s="7"/>
      <c r="J6" s="7"/>
    </row>
    <row r="7" customFormat="false" ht="15" hidden="false" customHeight="true" outlineLevel="0" collapsed="false">
      <c r="A7" s="5" t="s">
        <v>139</v>
      </c>
      <c r="B7" s="9" t="n">
        <v>1500</v>
      </c>
      <c r="C7" s="9" t="n">
        <v>3000</v>
      </c>
      <c r="D7" s="9" t="n">
        <v>5000</v>
      </c>
      <c r="E7" s="21" t="n">
        <f aca="false">D7*(1+Hypothèses!B41)</f>
        <v>6750</v>
      </c>
      <c r="F7" s="21" t="n">
        <f aca="false">E7*(1+Hypothèses!B42)</f>
        <v>8437.5</v>
      </c>
      <c r="G7" s="7" t="s">
        <v>137</v>
      </c>
      <c r="H7" s="7"/>
      <c r="I7" s="7"/>
      <c r="J7" s="7"/>
    </row>
    <row r="8" customFormat="false" ht="15" hidden="false" customHeight="true" outlineLevel="0" collapsed="false">
      <c r="A8" s="5" t="s">
        <v>140</v>
      </c>
      <c r="B8" s="25" t="n">
        <f aca="false">B5*12</f>
        <v>18000</v>
      </c>
      <c r="C8" s="25" t="n">
        <f aca="false">C5*12</f>
        <v>36000</v>
      </c>
      <c r="D8" s="25" t="n">
        <f aca="false">D5*12</f>
        <v>60000</v>
      </c>
      <c r="E8" s="25" t="n">
        <f aca="false">E5*12</f>
        <v>24300</v>
      </c>
      <c r="F8" s="25" t="n">
        <f aca="false">F5*12</f>
        <v>30375</v>
      </c>
      <c r="G8" s="26" t="s">
        <v>141</v>
      </c>
      <c r="H8" s="26"/>
      <c r="I8" s="26"/>
      <c r="J8" s="26"/>
    </row>
    <row r="9" customFormat="false" ht="15" hidden="false" customHeight="true" outlineLevel="0" collapsed="false">
      <c r="A9" s="27" t="s">
        <v>142</v>
      </c>
      <c r="B9" s="28" t="n">
        <f aca="false">B6*12</f>
        <v>18000</v>
      </c>
      <c r="C9" s="28" t="n">
        <f aca="false">C6*12</f>
        <v>36000</v>
      </c>
      <c r="D9" s="28" t="n">
        <f aca="false">D6*12</f>
        <v>60000</v>
      </c>
      <c r="E9" s="28" t="n">
        <f aca="false">E6*12</f>
        <v>48600</v>
      </c>
      <c r="F9" s="28" t="n">
        <f aca="false">F6*12</f>
        <v>60750</v>
      </c>
      <c r="G9" s="26" t="s">
        <v>141</v>
      </c>
      <c r="H9" s="26"/>
      <c r="I9" s="26"/>
      <c r="J9" s="26"/>
    </row>
    <row r="10" customFormat="false" ht="15" hidden="false" customHeight="true" outlineLevel="0" collapsed="false">
      <c r="A10" s="5" t="s">
        <v>143</v>
      </c>
      <c r="B10" s="25" t="n">
        <f aca="false">B7*12</f>
        <v>18000</v>
      </c>
      <c r="C10" s="25" t="n">
        <f aca="false">C7*12</f>
        <v>36000</v>
      </c>
      <c r="D10" s="25" t="n">
        <f aca="false">D7*12</f>
        <v>60000</v>
      </c>
      <c r="E10" s="25" t="n">
        <f aca="false">E7*12</f>
        <v>81000</v>
      </c>
      <c r="F10" s="25" t="n">
        <f aca="false">F7*12</f>
        <v>101250</v>
      </c>
      <c r="G10" s="26" t="s">
        <v>141</v>
      </c>
      <c r="H10" s="26"/>
      <c r="I10" s="26"/>
      <c r="J10" s="26"/>
    </row>
    <row r="11" customFormat="false" ht="15" hidden="false" customHeight="true" outlineLevel="0" collapsed="false">
      <c r="A11" s="5"/>
      <c r="B11" s="5"/>
      <c r="C11" s="5"/>
      <c r="D11" s="5"/>
      <c r="E11" s="5"/>
      <c r="F11" s="5"/>
      <c r="G11" s="5"/>
      <c r="H11" s="5"/>
      <c r="I11" s="5"/>
      <c r="J11" s="5"/>
    </row>
    <row r="12" customFormat="false" ht="15" hidden="false" customHeight="true" outlineLevel="0" collapsed="false">
      <c r="A12" s="4" t="s">
        <v>144</v>
      </c>
      <c r="B12" s="4"/>
      <c r="C12" s="4"/>
      <c r="D12" s="4"/>
      <c r="E12" s="4"/>
      <c r="F12" s="4"/>
      <c r="G12" s="4"/>
      <c r="H12" s="4"/>
      <c r="I12" s="4"/>
      <c r="J12" s="4"/>
    </row>
    <row r="13" customFormat="false" ht="15" hidden="false" customHeight="true" outlineLevel="0" collapsed="false">
      <c r="A13" s="5" t="s">
        <v>145</v>
      </c>
      <c r="B13" s="25" t="n">
        <f aca="false">-Hypothèses!B33*12</f>
        <v>-12360</v>
      </c>
      <c r="C13" s="25" t="n">
        <f aca="false">-Hypothèses!B33*12</f>
        <v>-12360</v>
      </c>
      <c r="D13" s="25" t="n">
        <f aca="false">-Hypothèses!B33*12</f>
        <v>-12360</v>
      </c>
      <c r="E13" s="25" t="n">
        <f aca="false">-Hypothèses!B33*12*1.05</f>
        <v>-12978</v>
      </c>
      <c r="F13" s="25" t="n">
        <f aca="false">-Hypothèses!B33*12*1.1</f>
        <v>-13596</v>
      </c>
      <c r="G13" s="26" t="s">
        <v>146</v>
      </c>
      <c r="H13" s="26"/>
      <c r="I13" s="26"/>
      <c r="J13" s="26"/>
    </row>
    <row r="14" customFormat="false" ht="15" hidden="false" customHeight="true" outlineLevel="0" collapsed="false">
      <c r="A14" s="5" t="s">
        <v>147</v>
      </c>
      <c r="B14" s="25" t="n">
        <f aca="false">-B9*Hypothèses!B38</f>
        <v>-3600</v>
      </c>
      <c r="C14" s="25" t="n">
        <f aca="false">-C9*Hypothèses!B38</f>
        <v>-7200</v>
      </c>
      <c r="D14" s="25" t="n">
        <f aca="false">-D9*Hypothèses!B38</f>
        <v>-12000</v>
      </c>
      <c r="E14" s="25" t="n">
        <f aca="false">-E9*Hypothèses!B38</f>
        <v>-9720</v>
      </c>
      <c r="F14" s="25" t="n">
        <f aca="false">-F9*Hypothèses!B38</f>
        <v>-12150</v>
      </c>
      <c r="G14" s="23" t="s">
        <v>148</v>
      </c>
      <c r="H14" s="23"/>
      <c r="I14" s="23"/>
      <c r="J14" s="23"/>
    </row>
    <row r="15" customFormat="false" ht="15" hidden="false" customHeight="true" outlineLevel="0" collapsed="false">
      <c r="A15" s="5" t="s">
        <v>114</v>
      </c>
      <c r="B15" s="25" t="n">
        <f aca="false">-B9*Hypothèses!B7</f>
        <v>-3960</v>
      </c>
      <c r="C15" s="25" t="n">
        <f aca="false">-C9*Hypothèses!B7</f>
        <v>-7920</v>
      </c>
      <c r="D15" s="25" t="n">
        <f aca="false">-D9*Hypothèses!B7</f>
        <v>-13200</v>
      </c>
      <c r="E15" s="25" t="n">
        <f aca="false">-E9*Hypothèses!B7</f>
        <v>-10692</v>
      </c>
      <c r="F15" s="25" t="n">
        <f aca="false">-F9*Hypothèses!B7</f>
        <v>-13365</v>
      </c>
    </row>
    <row r="16" customFormat="false" ht="15" hidden="false" customHeight="true" outlineLevel="0" collapsed="false">
      <c r="A16" s="5"/>
      <c r="B16" s="5"/>
      <c r="C16" s="5"/>
      <c r="D16" s="5"/>
      <c r="E16" s="5"/>
      <c r="F16" s="5"/>
      <c r="G16" s="5"/>
      <c r="H16" s="5"/>
      <c r="I16" s="5"/>
      <c r="J16" s="5"/>
    </row>
    <row r="17" customFormat="false" ht="15" hidden="false" customHeight="true" outlineLevel="0" collapsed="false">
      <c r="A17" s="4" t="s">
        <v>149</v>
      </c>
      <c r="B17" s="4"/>
      <c r="C17" s="4"/>
      <c r="D17" s="4"/>
      <c r="E17" s="4"/>
      <c r="F17" s="4"/>
      <c r="G17" s="4"/>
      <c r="H17" s="4"/>
      <c r="I17" s="4"/>
      <c r="J17" s="4"/>
    </row>
    <row r="18" customFormat="false" ht="15" hidden="false" customHeight="true" outlineLevel="0" collapsed="false">
      <c r="A18" s="10" t="s">
        <v>150</v>
      </c>
      <c r="B18" s="13" t="n">
        <f aca="false">B9+B13+B14+B15</f>
        <v>-1920</v>
      </c>
      <c r="C18" s="13" t="n">
        <f aca="false">C9+C13+C14+C15</f>
        <v>8520</v>
      </c>
      <c r="D18" s="13" t="n">
        <f aca="false">D9+D13+D14+D15</f>
        <v>22440</v>
      </c>
      <c r="E18" s="13" t="n">
        <f aca="false">E9+E13+E14+E15</f>
        <v>15210</v>
      </c>
      <c r="F18" s="13" t="n">
        <f aca="false">F9+F13+F14+F15</f>
        <v>21639</v>
      </c>
      <c r="G18" s="29" t="s">
        <v>151</v>
      </c>
      <c r="H18" s="29"/>
      <c r="I18" s="29"/>
      <c r="J18" s="29"/>
    </row>
    <row r="19" customFormat="false" ht="15" hidden="false" customHeight="true" outlineLevel="0" collapsed="false">
      <c r="A19" s="5" t="s">
        <v>152</v>
      </c>
      <c r="B19" s="30" t="n">
        <f aca="false">IF(B9&lt;&gt;0,B18/B9,0)</f>
        <v>-0.106666666666667</v>
      </c>
      <c r="C19" s="30" t="n">
        <f aca="false">IF(C9&lt;&gt;0,C18/C9,0)</f>
        <v>0.236666666666667</v>
      </c>
      <c r="D19" s="30" t="n">
        <f aca="false">IF(D9&lt;&gt;0,D18/D9,0)</f>
        <v>0.374</v>
      </c>
      <c r="E19" s="30" t="n">
        <f aca="false">IF(E9&lt;&gt;0,E18/E9,0)</f>
        <v>0.312962962962963</v>
      </c>
      <c r="F19" s="30" t="n">
        <f aca="false">IF(F9&lt;&gt;0,F18/F9,0)</f>
        <v>0.356197530864198</v>
      </c>
    </row>
    <row r="20" customFormat="false" ht="15" hidden="false" customHeight="true" outlineLevel="0" collapsed="false">
      <c r="A20" s="5"/>
      <c r="B20" s="5"/>
      <c r="C20" s="5"/>
      <c r="D20" s="5"/>
      <c r="E20" s="5"/>
      <c r="F20" s="5"/>
      <c r="G20" s="5"/>
      <c r="H20" s="5"/>
      <c r="I20" s="5"/>
      <c r="J20" s="5"/>
    </row>
    <row r="21" customFormat="false" ht="15" hidden="false" customHeight="true" outlineLevel="0" collapsed="false">
      <c r="A21" s="4" t="s">
        <v>153</v>
      </c>
      <c r="B21" s="4"/>
      <c r="C21" s="4"/>
      <c r="D21" s="4"/>
      <c r="E21" s="4"/>
      <c r="F21" s="4"/>
      <c r="G21" s="4"/>
      <c r="H21" s="4"/>
      <c r="I21" s="4"/>
      <c r="J21" s="4"/>
    </row>
    <row r="22" customFormat="false" ht="15" hidden="false" customHeight="true" outlineLevel="0" collapsed="false">
      <c r="A22" s="31" t="s">
        <v>154</v>
      </c>
      <c r="B22" s="31" t="s">
        <v>155</v>
      </c>
      <c r="C22" s="31" t="s">
        <v>156</v>
      </c>
      <c r="D22" s="31" t="s">
        <v>157</v>
      </c>
      <c r="E22" s="31" t="s">
        <v>158</v>
      </c>
      <c r="F22" s="31" t="s">
        <v>159</v>
      </c>
      <c r="G22" s="32" t="s">
        <v>160</v>
      </c>
      <c r="H22" s="32"/>
      <c r="I22" s="32"/>
      <c r="J22" s="32"/>
    </row>
    <row r="23" customFormat="false" ht="15" hidden="false" customHeight="true" outlineLevel="0" collapsed="false">
      <c r="A23" s="33" t="s">
        <v>161</v>
      </c>
      <c r="B23" s="34" t="n">
        <f aca="false">B5</f>
        <v>1500</v>
      </c>
      <c r="C23" s="34" t="n">
        <f aca="false">B5*12</f>
        <v>18000</v>
      </c>
      <c r="D23" s="34" t="n">
        <f aca="false">-(Hypothèses!B33*12+B5*12*(Hypothèses!B38+Hypothèses!B7))</f>
        <v>-19920</v>
      </c>
      <c r="E23" s="34" t="n">
        <f aca="false">B5*12*(1-Hypothèses!B38-Hypothèses!B7)-Hypothèses!B33*12</f>
        <v>-1920</v>
      </c>
      <c r="F23" s="35" t="n">
        <f aca="false">IF(C23&lt;&gt;0,E23/C23,0)</f>
        <v>-0.106666666666667</v>
      </c>
      <c r="G23" s="26" t="s">
        <v>162</v>
      </c>
      <c r="H23" s="26"/>
      <c r="I23" s="26"/>
      <c r="J23" s="26"/>
    </row>
    <row r="24" customFormat="false" ht="15" hidden="false" customHeight="true" outlineLevel="0" collapsed="false">
      <c r="A24" s="27" t="s">
        <v>163</v>
      </c>
      <c r="B24" s="36" t="n">
        <f aca="false">C6</f>
        <v>3000</v>
      </c>
      <c r="C24" s="36" t="n">
        <f aca="false">C6*12</f>
        <v>36000</v>
      </c>
      <c r="D24" s="36" t="n">
        <f aca="false">-(Hypothèses!B33*12+C6*12*(Hypothèses!B38+Hypothèses!B7))</f>
        <v>-27480</v>
      </c>
      <c r="E24" s="36" t="n">
        <f aca="false">C6*12*(1-Hypothèses!B38-Hypothèses!B7)-Hypothèses!B33*12</f>
        <v>8520</v>
      </c>
      <c r="F24" s="37" t="n">
        <f aca="false">IF(C24&lt;&gt;0,E24/C24,0)</f>
        <v>0.236666666666667</v>
      </c>
      <c r="G24" s="26" t="s">
        <v>162</v>
      </c>
      <c r="H24" s="26"/>
      <c r="I24" s="26"/>
      <c r="J24" s="26"/>
    </row>
    <row r="25" customFormat="false" ht="15" hidden="false" customHeight="true" outlineLevel="0" collapsed="false">
      <c r="A25" s="38" t="s">
        <v>164</v>
      </c>
      <c r="B25" s="39" t="n">
        <f aca="false">D7</f>
        <v>5000</v>
      </c>
      <c r="C25" s="39" t="n">
        <f aca="false">D7*12</f>
        <v>60000</v>
      </c>
      <c r="D25" s="39" t="n">
        <f aca="false">-(Hypothèses!B33*12+D7*12*(Hypothèses!B38+Hypothèses!B7))</f>
        <v>-37560</v>
      </c>
      <c r="E25" s="39" t="n">
        <f aca="false">D7*12*(1-Hypothèses!B38-Hypothèses!B7)-Hypothèses!B33*12</f>
        <v>22440</v>
      </c>
      <c r="F25" s="40" t="n">
        <f aca="false">IF(C25&lt;&gt;0,E25/C25,0)</f>
        <v>0.374</v>
      </c>
      <c r="G25" s="26" t="s">
        <v>162</v>
      </c>
      <c r="H25" s="26"/>
      <c r="I25" s="26"/>
      <c r="J25" s="26"/>
    </row>
  </sheetData>
  <mergeCells count="20">
    <mergeCell ref="A1:J1"/>
    <mergeCell ref="A2:J2"/>
    <mergeCell ref="G3:J3"/>
    <mergeCell ref="A4:J4"/>
    <mergeCell ref="G5:J5"/>
    <mergeCell ref="G6:J6"/>
    <mergeCell ref="G7:J7"/>
    <mergeCell ref="G8:J8"/>
    <mergeCell ref="G9:J9"/>
    <mergeCell ref="G10:J10"/>
    <mergeCell ref="A12:J12"/>
    <mergeCell ref="G13:J13"/>
    <mergeCell ref="G14:J14"/>
    <mergeCell ref="A17:J17"/>
    <mergeCell ref="G18:J18"/>
    <mergeCell ref="A21:J21"/>
    <mergeCell ref="G22:J22"/>
    <mergeCell ref="G23:J23"/>
    <mergeCell ref="G24:J24"/>
    <mergeCell ref="G25:J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20"/>
    <col collapsed="false" customWidth="true" hidden="false" outlineLevel="0" max="3" min="3" style="1" width="18"/>
    <col collapsed="false" customWidth="true" hidden="false" outlineLevel="0" max="4" min="4" style="1" width="30"/>
  </cols>
  <sheetData>
    <row r="1" customFormat="false" ht="21.75" hidden="false" customHeight="true" outlineLevel="0" collapsed="false">
      <c r="A1" s="2" t="s">
        <v>165</v>
      </c>
      <c r="B1" s="2"/>
      <c r="C1" s="2"/>
      <c r="D1" s="2"/>
    </row>
    <row r="2" customFormat="false" ht="48" hidden="false" customHeight="true" outlineLevel="0" collapsed="false">
      <c r="A2" s="3" t="s">
        <v>166</v>
      </c>
      <c r="B2" s="3"/>
      <c r="C2" s="3"/>
      <c r="D2" s="3"/>
    </row>
    <row r="4" customFormat="false" ht="15" hidden="false" customHeight="true" outlineLevel="0" collapsed="false">
      <c r="A4" s="16" t="s">
        <v>167</v>
      </c>
      <c r="B4" s="16" t="s">
        <v>168</v>
      </c>
      <c r="C4" s="16" t="s">
        <v>169</v>
      </c>
      <c r="D4" s="16" t="s">
        <v>170</v>
      </c>
    </row>
    <row r="5" customFormat="false" ht="15" hidden="false" customHeight="true" outlineLevel="0" collapsed="false">
      <c r="A5" s="4" t="s">
        <v>171</v>
      </c>
      <c r="B5" s="4"/>
      <c r="C5" s="4"/>
      <c r="D5" s="4"/>
    </row>
    <row r="6" customFormat="false" ht="15" hidden="false" customHeight="true" outlineLevel="0" collapsed="false">
      <c r="A6" s="5" t="s">
        <v>172</v>
      </c>
      <c r="B6" s="9" t="n">
        <v>8000</v>
      </c>
      <c r="C6" s="41" t="s">
        <v>173</v>
      </c>
      <c r="D6" s="7" t="s">
        <v>174</v>
      </c>
    </row>
    <row r="7" customFormat="false" ht="15" hidden="false" customHeight="true" outlineLevel="0" collapsed="false">
      <c r="A7" s="5" t="s">
        <v>175</v>
      </c>
      <c r="B7" s="9" t="n">
        <v>500</v>
      </c>
      <c r="C7" s="41" t="s">
        <v>173</v>
      </c>
      <c r="D7" s="7" t="s">
        <v>176</v>
      </c>
    </row>
    <row r="8" customFormat="false" ht="15" hidden="false" customHeight="true" outlineLevel="0" collapsed="false">
      <c r="A8" s="5" t="s">
        <v>177</v>
      </c>
      <c r="B8" s="9" t="n">
        <v>800</v>
      </c>
      <c r="C8" s="41" t="s">
        <v>178</v>
      </c>
      <c r="D8" s="7" t="s">
        <v>179</v>
      </c>
    </row>
    <row r="9" customFormat="false" ht="15" hidden="false" customHeight="true" outlineLevel="0" collapsed="false">
      <c r="A9" s="5" t="s">
        <v>180</v>
      </c>
      <c r="B9" s="9" t="n">
        <v>450</v>
      </c>
      <c r="C9" s="41" t="s">
        <v>178</v>
      </c>
      <c r="D9" s="7" t="s">
        <v>181</v>
      </c>
    </row>
    <row r="10" customFormat="false" ht="15" hidden="false" customHeight="true" outlineLevel="0" collapsed="false">
      <c r="A10" s="5" t="s">
        <v>182</v>
      </c>
      <c r="B10" s="9" t="n">
        <v>1000</v>
      </c>
      <c r="C10" s="41" t="s">
        <v>173</v>
      </c>
      <c r="D10" s="7" t="s">
        <v>183</v>
      </c>
    </row>
    <row r="11" customFormat="false" ht="15" hidden="false" customHeight="true" outlineLevel="0" collapsed="false">
      <c r="A11" s="5" t="s">
        <v>184</v>
      </c>
      <c r="B11" s="9" t="n">
        <v>500</v>
      </c>
      <c r="C11" s="41" t="s">
        <v>173</v>
      </c>
      <c r="D11" s="7" t="s">
        <v>176</v>
      </c>
    </row>
    <row r="12" customFormat="false" ht="21.75" hidden="false" customHeight="true" outlineLevel="0" collapsed="false">
      <c r="A12" s="5" t="s">
        <v>185</v>
      </c>
      <c r="B12" s="9" t="n">
        <v>0</v>
      </c>
      <c r="C12" s="41" t="s">
        <v>173</v>
      </c>
      <c r="D12" s="7" t="s">
        <v>186</v>
      </c>
    </row>
    <row r="13" customFormat="false" ht="15" hidden="false" customHeight="true" outlineLevel="0" collapsed="false">
      <c r="A13" s="5" t="s">
        <v>187</v>
      </c>
      <c r="B13" s="9" t="n">
        <v>1200</v>
      </c>
      <c r="C13" s="41" t="s">
        <v>173</v>
      </c>
      <c r="D13" s="7" t="s">
        <v>188</v>
      </c>
    </row>
    <row r="14" customFormat="false" ht="15" hidden="false" customHeight="true" outlineLevel="0" collapsed="false">
      <c r="A14" s="5" t="s">
        <v>189</v>
      </c>
      <c r="B14" s="9" t="n">
        <v>400</v>
      </c>
      <c r="C14" s="41" t="s">
        <v>178</v>
      </c>
      <c r="D14" s="7" t="s">
        <v>190</v>
      </c>
    </row>
    <row r="15" customFormat="false" ht="21.75" hidden="false" customHeight="true" outlineLevel="0" collapsed="false">
      <c r="A15" s="5" t="s">
        <v>191</v>
      </c>
      <c r="B15" s="25" t="n">
        <f aca="false">Hypothèses!B33*3</f>
        <v>3090</v>
      </c>
      <c r="C15" s="41" t="s">
        <v>192</v>
      </c>
      <c r="D15" s="7" t="s">
        <v>193</v>
      </c>
    </row>
    <row r="16" customFormat="false" ht="15" hidden="false" customHeight="true" outlineLevel="0" collapsed="false">
      <c r="A16" s="10" t="s">
        <v>194</v>
      </c>
      <c r="B16" s="13" t="n">
        <f aca="false">SUM(B6:B15)</f>
        <v>15940</v>
      </c>
      <c r="C16" s="5"/>
      <c r="D16" s="42" t="s">
        <v>195</v>
      </c>
    </row>
    <row r="17" customFormat="false" ht="15" hidden="false" customHeight="true" outlineLevel="0" collapsed="false">
      <c r="A17" s="5"/>
      <c r="B17" s="5"/>
      <c r="C17" s="5"/>
      <c r="D17" s="5"/>
    </row>
    <row r="18" customFormat="false" ht="15" hidden="false" customHeight="true" outlineLevel="0" collapsed="false">
      <c r="A18" s="4" t="s">
        <v>196</v>
      </c>
      <c r="B18" s="4"/>
      <c r="C18" s="4"/>
      <c r="D18" s="4"/>
    </row>
    <row r="19" customFormat="false" ht="15" hidden="false" customHeight="true" outlineLevel="0" collapsed="false">
      <c r="A19" s="5" t="s">
        <v>197</v>
      </c>
      <c r="B19" s="9" t="n">
        <v>5000</v>
      </c>
      <c r="C19" s="5"/>
      <c r="D19" s="7" t="s">
        <v>198</v>
      </c>
    </row>
    <row r="20" customFormat="false" ht="21.75" hidden="false" customHeight="true" outlineLevel="0" collapsed="false">
      <c r="A20" s="5" t="s">
        <v>199</v>
      </c>
      <c r="B20" s="9" t="n">
        <v>0</v>
      </c>
      <c r="C20" s="5"/>
      <c r="D20" s="7" t="s">
        <v>200</v>
      </c>
    </row>
    <row r="21" customFormat="false" ht="15" hidden="false" customHeight="true" outlineLevel="0" collapsed="false">
      <c r="A21" s="5" t="s">
        <v>201</v>
      </c>
      <c r="B21" s="9" t="n">
        <v>0</v>
      </c>
      <c r="C21" s="5"/>
      <c r="D21" s="7" t="s">
        <v>202</v>
      </c>
    </row>
    <row r="22" customFormat="false" ht="21.75" hidden="false" customHeight="true" outlineLevel="0" collapsed="false">
      <c r="A22" s="5" t="s">
        <v>203</v>
      </c>
      <c r="B22" s="9" t="n">
        <v>0</v>
      </c>
      <c r="C22" s="5"/>
      <c r="D22" s="7" t="s">
        <v>204</v>
      </c>
    </row>
    <row r="23" customFormat="false" ht="21.75" hidden="false" customHeight="true" outlineLevel="0" collapsed="false">
      <c r="A23" s="5" t="s">
        <v>205</v>
      </c>
      <c r="B23" s="9" t="n">
        <v>0</v>
      </c>
      <c r="C23" s="5"/>
      <c r="D23" s="7" t="s">
        <v>206</v>
      </c>
    </row>
    <row r="24" customFormat="false" ht="21.75" hidden="false" customHeight="true" outlineLevel="0" collapsed="false">
      <c r="A24" s="5" t="s">
        <v>207</v>
      </c>
      <c r="B24" s="9" t="n">
        <v>0</v>
      </c>
      <c r="C24" s="5"/>
      <c r="D24" s="7" t="s">
        <v>208</v>
      </c>
    </row>
    <row r="25" customFormat="false" ht="15" hidden="false" customHeight="true" outlineLevel="0" collapsed="false">
      <c r="A25" s="10" t="s">
        <v>209</v>
      </c>
      <c r="B25" s="13" t="n">
        <f aca="false">SUM(B19:B24)</f>
        <v>5000</v>
      </c>
      <c r="C25" s="5"/>
      <c r="D25" s="5"/>
    </row>
    <row r="26" customFormat="false" ht="15" hidden="false" customHeight="true" outlineLevel="0" collapsed="false">
      <c r="A26" s="10" t="s">
        <v>210</v>
      </c>
      <c r="B26" s="13" t="n">
        <f aca="false">B25-B16</f>
        <v>-10940</v>
      </c>
      <c r="C26" s="5"/>
      <c r="D26" s="12" t="s">
        <v>211</v>
      </c>
    </row>
    <row r="27" customFormat="false" ht="15" hidden="false" customHeight="true" outlineLevel="0" collapsed="false">
      <c r="A27" s="5"/>
      <c r="B27" s="5"/>
      <c r="C27" s="5"/>
      <c r="D27" s="5"/>
    </row>
    <row r="28" customFormat="false" ht="15" hidden="false" customHeight="true" outlineLevel="0" collapsed="false">
      <c r="A28" s="4" t="s">
        <v>212</v>
      </c>
      <c r="B28" s="4"/>
      <c r="C28" s="4"/>
      <c r="D28" s="4"/>
    </row>
    <row r="29" customFormat="false" ht="15" hidden="false" customHeight="true" outlineLevel="0" collapsed="false">
      <c r="A29" s="16" t="s">
        <v>213</v>
      </c>
      <c r="B29" s="16" t="s">
        <v>214</v>
      </c>
      <c r="C29" s="16"/>
      <c r="D29" s="16" t="s">
        <v>215</v>
      </c>
    </row>
    <row r="30" customFormat="false" ht="30" hidden="false" customHeight="true" outlineLevel="0" collapsed="false">
      <c r="A30" s="10" t="s">
        <v>216</v>
      </c>
      <c r="B30" s="43" t="s">
        <v>217</v>
      </c>
      <c r="C30" s="43"/>
      <c r="D30" s="7" t="s">
        <v>218</v>
      </c>
    </row>
    <row r="31" customFormat="false" ht="30" hidden="false" customHeight="true" outlineLevel="0" collapsed="false">
      <c r="A31" s="10" t="s">
        <v>219</v>
      </c>
      <c r="B31" s="43" t="s">
        <v>220</v>
      </c>
      <c r="C31" s="43"/>
      <c r="D31" s="7" t="s">
        <v>221</v>
      </c>
    </row>
    <row r="32" customFormat="false" ht="30" hidden="false" customHeight="true" outlineLevel="0" collapsed="false">
      <c r="A32" s="10" t="s">
        <v>222</v>
      </c>
      <c r="B32" s="43" t="s">
        <v>223</v>
      </c>
      <c r="C32" s="43"/>
      <c r="D32" s="7" t="s">
        <v>224</v>
      </c>
    </row>
    <row r="33" customFormat="false" ht="30" hidden="false" customHeight="true" outlineLevel="0" collapsed="false">
      <c r="A33" s="10" t="s">
        <v>225</v>
      </c>
      <c r="B33" s="43" t="s">
        <v>226</v>
      </c>
      <c r="C33" s="43"/>
      <c r="D33" s="7" t="s">
        <v>227</v>
      </c>
    </row>
    <row r="34" customFormat="false" ht="30" hidden="false" customHeight="true" outlineLevel="0" collapsed="false">
      <c r="A34" s="10" t="s">
        <v>228</v>
      </c>
      <c r="B34" s="43" t="s">
        <v>229</v>
      </c>
      <c r="C34" s="43"/>
      <c r="D34" s="7" t="s">
        <v>230</v>
      </c>
    </row>
    <row r="35" customFormat="false" ht="15" hidden="false" customHeight="true" outlineLevel="0" collapsed="false">
      <c r="A35" s="5"/>
      <c r="B35" s="5"/>
      <c r="C35" s="5"/>
      <c r="D35" s="5"/>
    </row>
    <row r="36" customFormat="false" ht="39.75" hidden="false" customHeight="true" outlineLevel="0" collapsed="false">
      <c r="A36" s="44" t="s">
        <v>231</v>
      </c>
      <c r="B36" s="44"/>
      <c r="C36" s="44"/>
      <c r="D36" s="44"/>
    </row>
  </sheetData>
  <mergeCells count="12">
    <mergeCell ref="A1:D1"/>
    <mergeCell ref="A2:D2"/>
    <mergeCell ref="A5:D5"/>
    <mergeCell ref="A18:D18"/>
    <mergeCell ref="A28:D28"/>
    <mergeCell ref="B29:C29"/>
    <mergeCell ref="B30:C30"/>
    <mergeCell ref="B31:C31"/>
    <mergeCell ref="B32:C32"/>
    <mergeCell ref="B33:C33"/>
    <mergeCell ref="B34:C34"/>
    <mergeCell ref="A36:D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20"/>
    <col collapsed="false" customWidth="true" hidden="false" outlineLevel="0" max="3" min="3" style="1" width="30"/>
  </cols>
  <sheetData>
    <row r="1" customFormat="false" ht="21.75" hidden="false" customHeight="true" outlineLevel="0" collapsed="false">
      <c r="A1" s="2" t="s">
        <v>232</v>
      </c>
      <c r="B1" s="2"/>
      <c r="C1" s="2"/>
    </row>
    <row r="2" customFormat="false" ht="36" hidden="false" customHeight="true" outlineLevel="0" collapsed="false">
      <c r="A2" s="3" t="s">
        <v>233</v>
      </c>
      <c r="B2" s="3"/>
      <c r="C2" s="3"/>
    </row>
    <row r="4" customFormat="false" ht="15" hidden="false" customHeight="true" outlineLevel="0" collapsed="false">
      <c r="A4" s="16" t="s">
        <v>234</v>
      </c>
      <c r="B4" s="16" t="s">
        <v>235</v>
      </c>
      <c r="C4" s="16" t="s">
        <v>236</v>
      </c>
    </row>
    <row r="5" customFormat="false" ht="15" hidden="false" customHeight="true" outlineLevel="0" collapsed="false">
      <c r="A5" s="4" t="s">
        <v>237</v>
      </c>
      <c r="B5" s="4"/>
      <c r="C5" s="4"/>
    </row>
    <row r="6" customFormat="false" ht="21.75" hidden="false" customHeight="true" outlineLevel="0" collapsed="false">
      <c r="A6" s="5" t="s">
        <v>238</v>
      </c>
      <c r="B6" s="45" t="n">
        <f aca="false">Hypothèses!B33</f>
        <v>1030</v>
      </c>
      <c r="C6" s="7" t="s">
        <v>239</v>
      </c>
    </row>
    <row r="7" customFormat="false" ht="15" hidden="false" customHeight="true" outlineLevel="0" collapsed="false">
      <c r="A7" s="5" t="s">
        <v>240</v>
      </c>
      <c r="B7" s="45" t="n">
        <f aca="false">Hypothèses!B33*12</f>
        <v>12360</v>
      </c>
      <c r="C7" s="23" t="s">
        <v>241</v>
      </c>
    </row>
    <row r="8" customFormat="false" ht="21.75" hidden="false" customHeight="true" outlineLevel="0" collapsed="false">
      <c r="A8" s="5" t="s">
        <v>242</v>
      </c>
      <c r="B8" s="46" t="n">
        <f aca="false">Hypothèses!B38</f>
        <v>0.2</v>
      </c>
      <c r="C8" s="7" t="s">
        <v>243</v>
      </c>
    </row>
    <row r="9" customFormat="false" ht="21.75" hidden="false" customHeight="true" outlineLevel="0" collapsed="false">
      <c r="A9" s="5" t="s">
        <v>244</v>
      </c>
      <c r="B9" s="46" t="str">
        <f aca="false">Hypothèses!B6</f>
        <v>Micro-entreprise</v>
      </c>
      <c r="C9" s="7" t="s">
        <v>245</v>
      </c>
    </row>
    <row r="10" customFormat="false" ht="15" hidden="false" customHeight="true" outlineLevel="0" collapsed="false">
      <c r="A10" s="5" t="s">
        <v>246</v>
      </c>
      <c r="B10" s="47" t="n">
        <f aca="false">Hypothèses!B38+Hypothèses!B7</f>
        <v>0.42</v>
      </c>
      <c r="C10" s="7" t="s">
        <v>247</v>
      </c>
    </row>
    <row r="11" customFormat="false" ht="15" hidden="false" customHeight="true" outlineLevel="0" collapsed="false">
      <c r="A11" s="5" t="s">
        <v>248</v>
      </c>
      <c r="B11" s="47" t="n">
        <f aca="false">1-(Hypothèses!B38+Hypothèses!B7)</f>
        <v>0.58</v>
      </c>
      <c r="C11" s="23" t="s">
        <v>249</v>
      </c>
    </row>
    <row r="12" customFormat="false" ht="15" hidden="false" customHeight="true" outlineLevel="0" collapsed="false">
      <c r="A12" s="5"/>
      <c r="B12" s="5"/>
      <c r="C12" s="5"/>
    </row>
    <row r="13" customFormat="false" ht="15" hidden="false" customHeight="true" outlineLevel="0" collapsed="false">
      <c r="A13" s="4" t="s">
        <v>250</v>
      </c>
      <c r="B13" s="4"/>
      <c r="C13" s="4"/>
    </row>
    <row r="14" customFormat="false" ht="15" hidden="false" customHeight="true" outlineLevel="0" collapsed="false">
      <c r="A14" s="10" t="s">
        <v>251</v>
      </c>
      <c r="B14" s="48" t="n">
        <f aca="false">IF((1-Hypothèses!B38-Hypothèses!B7)&lt;&gt;0,Hypothèses!B33/(1-Hypothèses!B38-Hypothèses!B7),0)</f>
        <v>1775.86206896552</v>
      </c>
      <c r="C14" s="23" t="s">
        <v>241</v>
      </c>
    </row>
    <row r="15" customFormat="false" ht="15" hidden="false" customHeight="true" outlineLevel="0" collapsed="false">
      <c r="A15" s="5" t="s">
        <v>252</v>
      </c>
      <c r="B15" s="21" t="n">
        <f aca="false">B14*12</f>
        <v>21310.3448275862</v>
      </c>
      <c r="C15" s="23" t="s">
        <v>241</v>
      </c>
    </row>
    <row r="16" customFormat="false" ht="15" hidden="false" customHeight="true" outlineLevel="0" collapsed="false">
      <c r="A16" s="5"/>
      <c r="B16" s="5"/>
      <c r="C16" s="5"/>
    </row>
    <row r="17" customFormat="false" ht="15" hidden="false" customHeight="true" outlineLevel="0" collapsed="false">
      <c r="A17" s="4" t="s">
        <v>253</v>
      </c>
      <c r="B17" s="4"/>
      <c r="C17" s="4"/>
    </row>
    <row r="18" customFormat="false" ht="15" hidden="false" customHeight="true" outlineLevel="0" collapsed="false">
      <c r="A18" s="16" t="s">
        <v>254</v>
      </c>
      <c r="B18" s="16" t="s">
        <v>255</v>
      </c>
      <c r="C18" s="16" t="s">
        <v>256</v>
      </c>
    </row>
    <row r="19" customFormat="false" ht="15" hidden="false" customHeight="true" outlineLevel="0" collapsed="false">
      <c r="A19" s="5" t="s">
        <v>257</v>
      </c>
      <c r="B19" s="49" t="n">
        <f aca="false">IFERROR(CEILING(B14/Hypothèses!B13,1),0)</f>
        <v>15</v>
      </c>
      <c r="C19" s="7" t="s">
        <v>258</v>
      </c>
    </row>
    <row r="20" customFormat="false" ht="15" hidden="false" customHeight="true" outlineLevel="0" collapsed="false">
      <c r="A20" s="5" t="s">
        <v>259</v>
      </c>
      <c r="B20" s="49" t="n">
        <f aca="false">IFERROR(CEILING(B14/Hypothèses!B14,1),0)</f>
        <v>23</v>
      </c>
      <c r="C20" s="7" t="s">
        <v>260</v>
      </c>
    </row>
    <row r="21" customFormat="false" ht="21.75" hidden="false" customHeight="true" outlineLevel="0" collapsed="false">
      <c r="A21" s="5" t="s">
        <v>261</v>
      </c>
      <c r="B21" s="49" t="n">
        <f aca="false">IFERROR(CEILING(B14/(0.6*Hypothèses!B13+0.4*Hypothèses!B14),1),0)</f>
        <v>18</v>
      </c>
      <c r="C21" s="7" t="s">
        <v>262</v>
      </c>
    </row>
    <row r="22" customFormat="false" ht="15" hidden="false" customHeight="true" outlineLevel="0" collapsed="false">
      <c r="A22" s="5" t="s">
        <v>263</v>
      </c>
      <c r="B22" s="49" t="n">
        <f aca="false">IFERROR(CEILING(B14/Hypothèses!B16,1),0)</f>
        <v>6</v>
      </c>
      <c r="C22" s="7" t="s">
        <v>264</v>
      </c>
    </row>
    <row r="23" customFormat="false" ht="15" hidden="false" customHeight="true" outlineLevel="0" collapsed="false">
      <c r="A23" s="5"/>
      <c r="B23" s="5"/>
      <c r="C23" s="5"/>
    </row>
    <row r="24" customFormat="false" ht="15" hidden="false" customHeight="true" outlineLevel="0" collapsed="false">
      <c r="A24" s="4" t="s">
        <v>265</v>
      </c>
      <c r="B24" s="4"/>
      <c r="C24" s="4"/>
    </row>
    <row r="25" customFormat="false" ht="15" hidden="false" customHeight="true" outlineLevel="0" collapsed="false">
      <c r="A25" s="16" t="s">
        <v>154</v>
      </c>
      <c r="B25" s="16" t="s">
        <v>266</v>
      </c>
      <c r="C25" s="16" t="s">
        <v>267</v>
      </c>
    </row>
    <row r="26" customFormat="false" ht="21.75" hidden="false" customHeight="true" outlineLevel="0" collapsed="false">
      <c r="A26" s="5" t="s">
        <v>161</v>
      </c>
      <c r="B26" s="45" t="n">
        <f aca="false">1500-B14</f>
        <v>-275.862068965517</v>
      </c>
      <c r="C26" s="7" t="s">
        <v>268</v>
      </c>
    </row>
    <row r="27" customFormat="false" ht="15" hidden="false" customHeight="true" outlineLevel="0" collapsed="false">
      <c r="A27" s="10" t="s">
        <v>163</v>
      </c>
      <c r="B27" s="36" t="n">
        <f aca="false">3000-B14</f>
        <v>1224.13793103448</v>
      </c>
      <c r="C27" s="7" t="s">
        <v>269</v>
      </c>
    </row>
    <row r="28" customFormat="false" ht="21.75" hidden="false" customHeight="true" outlineLevel="0" collapsed="false">
      <c r="A28" s="5" t="s">
        <v>164</v>
      </c>
      <c r="B28" s="45" t="n">
        <f aca="false">5000-B14</f>
        <v>3224.13793103448</v>
      </c>
      <c r="C28" s="7" t="s">
        <v>270</v>
      </c>
    </row>
    <row r="30" customFormat="false" ht="39.75" hidden="false" customHeight="true" outlineLevel="0" collapsed="false">
      <c r="A30" s="44" t="s">
        <v>271</v>
      </c>
      <c r="B30" s="44"/>
      <c r="C30" s="44"/>
    </row>
  </sheetData>
  <mergeCells count="7">
    <mergeCell ref="A1:C1"/>
    <mergeCell ref="A2:C2"/>
    <mergeCell ref="A5:C5"/>
    <mergeCell ref="A13:C13"/>
    <mergeCell ref="A17:C17"/>
    <mergeCell ref="A24:C24"/>
    <mergeCell ref="A30:C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3" min="2" style="1" width="35"/>
  </cols>
  <sheetData>
    <row r="1" customFormat="false" ht="21.75" hidden="false" customHeight="true" outlineLevel="0" collapsed="false">
      <c r="A1" s="2" t="s">
        <v>272</v>
      </c>
      <c r="B1" s="2"/>
      <c r="C1" s="2"/>
    </row>
    <row r="3" customFormat="false" ht="15" hidden="false" customHeight="true" outlineLevel="0" collapsed="false">
      <c r="A3" s="15" t="s">
        <v>273</v>
      </c>
      <c r="B3" s="15"/>
      <c r="C3" s="15"/>
    </row>
    <row r="4" customFormat="false" ht="30" hidden="false" customHeight="true" outlineLevel="0" collapsed="false">
      <c r="A4" s="10" t="s">
        <v>82</v>
      </c>
      <c r="B4" s="43" t="s">
        <v>274</v>
      </c>
      <c r="C4" s="43"/>
    </row>
    <row r="5" customFormat="false" ht="30" hidden="false" customHeight="true" outlineLevel="0" collapsed="false">
      <c r="A5" s="10" t="s">
        <v>80</v>
      </c>
      <c r="B5" s="43" t="s">
        <v>275</v>
      </c>
      <c r="C5" s="43"/>
    </row>
    <row r="6" customFormat="false" ht="30" hidden="false" customHeight="true" outlineLevel="0" collapsed="false">
      <c r="A6" s="10" t="s">
        <v>84</v>
      </c>
      <c r="B6" s="43" t="s">
        <v>276</v>
      </c>
      <c r="C6" s="43"/>
    </row>
    <row r="7" customFormat="false" ht="15" hidden="false" customHeight="true" outlineLevel="0" collapsed="false">
      <c r="A7" s="5"/>
      <c r="B7" s="5"/>
      <c r="C7" s="5"/>
    </row>
    <row r="8" customFormat="false" ht="15" hidden="false" customHeight="true" outlineLevel="0" collapsed="false">
      <c r="A8" s="15" t="s">
        <v>277</v>
      </c>
      <c r="B8" s="15"/>
      <c r="C8" s="15"/>
    </row>
    <row r="9" customFormat="false" ht="15" hidden="false" customHeight="true" outlineLevel="0" collapsed="false">
      <c r="A9" s="16" t="s">
        <v>278</v>
      </c>
      <c r="B9" s="16" t="s">
        <v>279</v>
      </c>
      <c r="C9" s="16" t="s">
        <v>280</v>
      </c>
    </row>
    <row r="10" customFormat="false" ht="30" hidden="false" customHeight="true" outlineLevel="0" collapsed="false">
      <c r="A10" s="10" t="s">
        <v>281</v>
      </c>
      <c r="B10" s="43" t="s">
        <v>282</v>
      </c>
      <c r="C10" s="14" t="s">
        <v>283</v>
      </c>
    </row>
    <row r="11" customFormat="false" ht="30" hidden="false" customHeight="true" outlineLevel="0" collapsed="false">
      <c r="A11" s="10" t="s">
        <v>284</v>
      </c>
      <c r="B11" s="43" t="s">
        <v>285</v>
      </c>
      <c r="C11" s="14" t="s">
        <v>286</v>
      </c>
    </row>
    <row r="12" customFormat="false" ht="30" hidden="false" customHeight="true" outlineLevel="0" collapsed="false">
      <c r="A12" s="10" t="s">
        <v>287</v>
      </c>
      <c r="B12" s="43" t="s">
        <v>288</v>
      </c>
      <c r="C12" s="14" t="s">
        <v>289</v>
      </c>
    </row>
    <row r="13" customFormat="false" ht="30" hidden="false" customHeight="true" outlineLevel="0" collapsed="false">
      <c r="A13" s="10" t="s">
        <v>290</v>
      </c>
      <c r="B13" s="43" t="s">
        <v>291</v>
      </c>
      <c r="C13" s="14" t="s">
        <v>292</v>
      </c>
    </row>
    <row r="14" customFormat="false" ht="30" hidden="false" customHeight="true" outlineLevel="0" collapsed="false">
      <c r="A14" s="10" t="s">
        <v>293</v>
      </c>
      <c r="B14" s="43" t="s">
        <v>294</v>
      </c>
      <c r="C14" s="14" t="s">
        <v>295</v>
      </c>
    </row>
    <row r="15" customFormat="false" ht="30" hidden="false" customHeight="true" outlineLevel="0" collapsed="false">
      <c r="A15" s="10" t="s">
        <v>296</v>
      </c>
      <c r="B15" s="43" t="s">
        <v>297</v>
      </c>
      <c r="C15" s="14" t="s">
        <v>298</v>
      </c>
    </row>
    <row r="16" customFormat="false" ht="30" hidden="false" customHeight="true" outlineLevel="0" collapsed="false">
      <c r="A16" s="10" t="s">
        <v>299</v>
      </c>
      <c r="B16" s="43" t="s">
        <v>300</v>
      </c>
      <c r="C16" s="14" t="s">
        <v>301</v>
      </c>
    </row>
    <row r="17" customFormat="false" ht="30" hidden="false" customHeight="true" outlineLevel="0" collapsed="false">
      <c r="A17" s="10" t="s">
        <v>302</v>
      </c>
      <c r="B17" s="43" t="s">
        <v>303</v>
      </c>
      <c r="C17" s="14" t="s">
        <v>304</v>
      </c>
    </row>
    <row r="18" customFormat="false" ht="15" hidden="false" customHeight="true" outlineLevel="0" collapsed="false">
      <c r="A18" s="5"/>
      <c r="B18" s="5"/>
      <c r="C18" s="5"/>
    </row>
    <row r="19" customFormat="false" ht="15" hidden="false" customHeight="true" outlineLevel="0" collapsed="false">
      <c r="A19" s="4" t="s">
        <v>305</v>
      </c>
      <c r="B19" s="4"/>
      <c r="C19" s="4"/>
    </row>
    <row r="20" customFormat="false" ht="27.75" hidden="false" customHeight="true" outlineLevel="0" collapsed="false">
      <c r="A20" s="41" t="s">
        <v>306</v>
      </c>
      <c r="B20" s="43" t="s">
        <v>307</v>
      </c>
      <c r="C20" s="43"/>
    </row>
    <row r="21" customFormat="false" ht="27.75" hidden="false" customHeight="true" outlineLevel="0" collapsed="false">
      <c r="A21" s="41" t="s">
        <v>306</v>
      </c>
      <c r="B21" s="43" t="s">
        <v>308</v>
      </c>
      <c r="C21" s="43"/>
    </row>
    <row r="22" customFormat="false" ht="27.75" hidden="false" customHeight="true" outlineLevel="0" collapsed="false">
      <c r="A22" s="41" t="s">
        <v>306</v>
      </c>
      <c r="B22" s="43" t="s">
        <v>309</v>
      </c>
      <c r="C22" s="43"/>
    </row>
    <row r="23" customFormat="false" ht="27.75" hidden="false" customHeight="true" outlineLevel="0" collapsed="false">
      <c r="A23" s="41" t="s">
        <v>306</v>
      </c>
      <c r="B23" s="43" t="s">
        <v>310</v>
      </c>
      <c r="C23" s="43"/>
    </row>
    <row r="24" customFormat="false" ht="27.75" hidden="false" customHeight="true" outlineLevel="0" collapsed="false">
      <c r="A24" s="41" t="s">
        <v>306</v>
      </c>
      <c r="B24" s="43" t="s">
        <v>311</v>
      </c>
      <c r="C24" s="43"/>
    </row>
    <row r="25" customFormat="false" ht="27.75" hidden="false" customHeight="true" outlineLevel="0" collapsed="false">
      <c r="A25" s="41" t="s">
        <v>306</v>
      </c>
      <c r="B25" s="43" t="s">
        <v>312</v>
      </c>
      <c r="C25" s="43"/>
    </row>
    <row r="26" customFormat="false" ht="27.75" hidden="false" customHeight="true" outlineLevel="0" collapsed="false">
      <c r="A26" s="41" t="s">
        <v>306</v>
      </c>
      <c r="B26" s="43" t="s">
        <v>313</v>
      </c>
      <c r="C26" s="43"/>
    </row>
    <row r="27" customFormat="false" ht="27.75" hidden="false" customHeight="true" outlineLevel="0" collapsed="false">
      <c r="A27" s="41" t="s">
        <v>306</v>
      </c>
      <c r="B27" s="43" t="s">
        <v>314</v>
      </c>
      <c r="C27" s="43"/>
    </row>
    <row r="28" customFormat="false" ht="15" hidden="false" customHeight="true" outlineLevel="0" collapsed="false">
      <c r="A28" s="5"/>
      <c r="B28" s="5"/>
      <c r="C28" s="5"/>
    </row>
    <row r="29" customFormat="false" ht="15" hidden="false" customHeight="true" outlineLevel="0" collapsed="false">
      <c r="A29" s="10" t="s">
        <v>315</v>
      </c>
      <c r="B29" s="10"/>
      <c r="C29" s="10"/>
    </row>
    <row r="30" customFormat="false" ht="27.75" hidden="false" customHeight="true" outlineLevel="0" collapsed="false">
      <c r="A30" s="50" t="s">
        <v>316</v>
      </c>
      <c r="B30" s="50"/>
      <c r="C30" s="50"/>
    </row>
  </sheetData>
  <mergeCells count="17">
    <mergeCell ref="A1:C1"/>
    <mergeCell ref="A3:C3"/>
    <mergeCell ref="B4:C4"/>
    <mergeCell ref="B5:C5"/>
    <mergeCell ref="B6:C6"/>
    <mergeCell ref="A8:C8"/>
    <mergeCell ref="A19:C19"/>
    <mergeCell ref="B20:C20"/>
    <mergeCell ref="B21:C21"/>
    <mergeCell ref="B22:C22"/>
    <mergeCell ref="B23:C23"/>
    <mergeCell ref="B24:C24"/>
    <mergeCell ref="B25:C25"/>
    <mergeCell ref="B26:C26"/>
    <mergeCell ref="B27:C27"/>
    <mergeCell ref="A29:C29"/>
    <mergeCell ref="A30:C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2026-06-17T03:01:30Z</dcterms:created>
  <dc:creator>openpyxl</dc:creator>
  <dc:description/>
  <dc:language>en-US</dc:language>
  <cp:lastModifiedBy/>
  <dcterms:modified xsi:type="dcterms:W3CDTF">2026-06-17T07:21:05Z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